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uzannabiernacka\Downloads\"/>
    </mc:Choice>
  </mc:AlternateContent>
  <bookViews>
    <workbookView xWindow="0" yWindow="0" windowWidth="19180" windowHeight="6450" activeTab="9"/>
  </bookViews>
  <sheets>
    <sheet name="Program Praca Profil" sheetId="12" r:id="rId1"/>
    <sheet name="7.1" sheetId="1" r:id="rId2"/>
    <sheet name="7.2" sheetId="8" r:id="rId3"/>
    <sheet name="7.3" sheetId="3" r:id="rId4"/>
    <sheet name="7.4" sheetId="4" r:id="rId5"/>
    <sheet name="7.5" sheetId="5" r:id="rId6"/>
    <sheet name="7.6" sheetId="9" r:id="rId7"/>
    <sheet name="7.7" sheetId="10" r:id="rId8"/>
    <sheet name="7.8" sheetId="11" r:id="rId9"/>
    <sheet name="7.9" sheetId="13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1" l="1"/>
  <c r="K5" i="11" s="1"/>
  <c r="K11" i="3"/>
  <c r="F97" i="13"/>
  <c r="F95" i="13"/>
  <c r="F94" i="13"/>
  <c r="F85" i="13"/>
  <c r="F66" i="13"/>
  <c r="F47" i="13"/>
  <c r="F28" i="13"/>
  <c r="F14" i="13"/>
  <c r="H55" i="5" l="1"/>
  <c r="H53" i="5"/>
  <c r="H36" i="5"/>
  <c r="F93" i="13"/>
  <c r="F92" i="13"/>
  <c r="F91" i="13"/>
  <c r="F90" i="13" l="1"/>
  <c r="F89" i="13"/>
  <c r="I19" i="11"/>
  <c r="I20" i="11"/>
  <c r="I21" i="11"/>
  <c r="I22" i="11"/>
  <c r="I23" i="11"/>
  <c r="I24" i="11"/>
  <c r="I25" i="11"/>
  <c r="I26" i="11"/>
  <c r="I27" i="11"/>
  <c r="H24" i="5" l="1"/>
  <c r="H25" i="5" s="1"/>
  <c r="H7" i="5"/>
  <c r="H8" i="5" s="1"/>
  <c r="H57" i="4" l="1"/>
  <c r="H46" i="4"/>
  <c r="H35" i="4"/>
  <c r="H24" i="4"/>
  <c r="H13" i="4"/>
  <c r="H59" i="4" l="1"/>
  <c r="K27" i="11" l="1"/>
  <c r="K26" i="11"/>
  <c r="K25" i="11"/>
  <c r="K24" i="11"/>
  <c r="K23" i="11"/>
  <c r="K22" i="11"/>
  <c r="K21" i="11"/>
  <c r="K20" i="11"/>
  <c r="K19" i="11"/>
  <c r="I13" i="11"/>
  <c r="K13" i="11" s="1"/>
  <c r="I12" i="11"/>
  <c r="K12" i="11" s="1"/>
  <c r="I11" i="11"/>
  <c r="K11" i="11" s="1"/>
  <c r="I10" i="11"/>
  <c r="K10" i="11" s="1"/>
  <c r="I9" i="11"/>
  <c r="K9" i="11" s="1"/>
  <c r="I8" i="11"/>
  <c r="K8" i="11" s="1"/>
  <c r="I7" i="11"/>
  <c r="K7" i="11" s="1"/>
  <c r="I6" i="11"/>
  <c r="K6" i="11" s="1"/>
  <c r="K14" i="11" l="1"/>
  <c r="K28" i="11"/>
  <c r="K30" i="11" l="1"/>
  <c r="K10" i="10"/>
  <c r="H43" i="9" l="1"/>
  <c r="M46" i="8" l="1"/>
  <c r="E46" i="8"/>
  <c r="M38" i="8"/>
  <c r="E38" i="8"/>
  <c r="M30" i="8"/>
  <c r="E30" i="8"/>
  <c r="M22" i="8"/>
  <c r="E22" i="8"/>
  <c r="M14" i="8"/>
  <c r="E14" i="8"/>
  <c r="M6" i="8"/>
  <c r="E6" i="8"/>
  <c r="M40" i="8" l="1"/>
  <c r="M32" i="8"/>
  <c r="M24" i="8"/>
  <c r="M8" i="8"/>
  <c r="M16" i="8"/>
  <c r="M48" i="8"/>
  <c r="C52" i="8" l="1"/>
  <c r="H51" i="5"/>
  <c r="H52" i="5" s="1"/>
  <c r="H46" i="5"/>
  <c r="H47" i="5" s="1"/>
  <c r="H41" i="5"/>
  <c r="H42" i="5" s="1"/>
  <c r="H34" i="5"/>
  <c r="H35" i="5" s="1"/>
  <c r="H29" i="5"/>
  <c r="H30" i="5" s="1"/>
  <c r="H17" i="5"/>
  <c r="H18" i="5" s="1"/>
  <c r="H12" i="5"/>
  <c r="H13" i="5" s="1"/>
  <c r="H19" i="5" s="1"/>
  <c r="K23" i="3" l="1"/>
  <c r="K24" i="3" s="1"/>
  <c r="K12" i="3"/>
  <c r="K26" i="3" l="1"/>
  <c r="BG25" i="1"/>
  <c r="BC25" i="1"/>
  <c r="AK25" i="1"/>
  <c r="AG25" i="1"/>
  <c r="O25" i="1"/>
  <c r="BG13" i="1"/>
  <c r="BG15" i="1" s="1"/>
  <c r="BC13" i="1"/>
  <c r="BC14" i="1" s="1"/>
  <c r="BA13" i="1"/>
  <c r="BA14" i="1" s="1"/>
  <c r="AY13" i="1"/>
  <c r="AY14" i="1" s="1"/>
  <c r="AW13" i="1"/>
  <c r="AW14" i="1" s="1"/>
  <c r="AU13" i="1"/>
  <c r="AU14" i="1" s="1"/>
  <c r="AS13" i="1"/>
  <c r="AS14" i="1" s="1"/>
  <c r="AQ13" i="1"/>
  <c r="AQ14" i="1" s="1"/>
  <c r="AO13" i="1"/>
  <c r="AO14" i="1" s="1"/>
  <c r="AM13" i="1"/>
  <c r="AM14" i="1" s="1"/>
  <c r="AK13" i="1"/>
  <c r="AK15" i="1" s="1"/>
  <c r="AG13" i="1"/>
  <c r="AG14" i="1" s="1"/>
  <c r="AE13" i="1"/>
  <c r="AE14" i="1" s="1"/>
  <c r="AC13" i="1"/>
  <c r="AC14" i="1" s="1"/>
  <c r="AA13" i="1"/>
  <c r="AA14" i="1" s="1"/>
  <c r="Y13" i="1"/>
  <c r="Y14" i="1" s="1"/>
  <c r="W13" i="1"/>
  <c r="W14" i="1" s="1"/>
  <c r="U13" i="1"/>
  <c r="U14" i="1" s="1"/>
  <c r="S13" i="1"/>
  <c r="S14" i="1" s="1"/>
  <c r="Q13" i="1"/>
  <c r="Q14" i="1" s="1"/>
  <c r="O13" i="1"/>
  <c r="O15" i="1" s="1"/>
  <c r="BC15" i="1" l="1"/>
  <c r="AG15" i="1"/>
  <c r="C31" i="1" l="1"/>
</calcChain>
</file>

<file path=xl/sharedStrings.xml><?xml version="1.0" encoding="utf-8"?>
<sst xmlns="http://schemas.openxmlformats.org/spreadsheetml/2006/main" count="1190" uniqueCount="643">
  <si>
    <t>Czas</t>
  </si>
  <si>
    <t xml:space="preserve">Program </t>
  </si>
  <si>
    <t>Eco</t>
  </si>
  <si>
    <t>Praca</t>
  </si>
  <si>
    <t>Przewa</t>
  </si>
  <si>
    <t>Opis</t>
  </si>
  <si>
    <t>Start</t>
  </si>
  <si>
    <t>Lekcja L1</t>
  </si>
  <si>
    <t>Przerwa</t>
  </si>
  <si>
    <t>Lekcja L2</t>
  </si>
  <si>
    <t>Parametr</t>
  </si>
  <si>
    <t>Program</t>
  </si>
  <si>
    <t>ΔCO2</t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</si>
  <si>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czerpni powietrza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</si>
  <si>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CO2,zewn.</t>
    </r>
  </si>
  <si>
    <r>
      <t xml:space="preserve">Limit </t>
    </r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</rPr>
      <t xml:space="preserve"> [ppm]</t>
    </r>
  </si>
  <si>
    <r>
      <rPr>
        <sz val="11"/>
        <color theme="1"/>
        <rFont val="Calibri"/>
        <family val="2"/>
        <charset val="238"/>
      </rPr>
      <t>ΔCO</t>
    </r>
    <r>
      <rPr>
        <vertAlign val="subscript"/>
        <sz val="11"/>
        <color theme="1"/>
        <rFont val="Calibri"/>
        <family val="2"/>
        <charset val="238"/>
        <scheme val="minor"/>
      </rPr>
      <t>2,limit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</si>
  <si>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P1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</si>
  <si>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</si>
  <si>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</si>
  <si>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P2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</si>
  <si>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</si>
  <si>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</si>
  <si>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P3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</si>
  <si>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</si>
  <si>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</si>
  <si>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P4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</si>
  <si>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</si>
  <si>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</si>
  <si>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P5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</si>
  <si>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</si>
  <si>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</t>
    </r>
    <r>
      <rPr>
        <sz val="11"/>
        <color theme="1"/>
        <rFont val="Calibri"/>
        <family val="2"/>
        <charset val="238"/>
        <scheme val="minor"/>
      </rPr>
      <t/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</si>
  <si>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Sali lekcyjnej  w punkcie  P6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</si>
  <si>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</si>
  <si>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</t>
    </r>
    <r>
      <rPr>
        <sz val="11"/>
        <color theme="1"/>
        <rFont val="Calibri"/>
        <family val="2"/>
        <charset val="238"/>
        <scheme val="minor"/>
      </rPr>
      <t/>
    </r>
  </si>
  <si>
    <t>Średnie stęzenie CO2 z punktów pomiarowych P1...P6 [ppm]</t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</si>
  <si>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</si>
  <si>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</si>
  <si>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</si>
  <si>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</si>
  <si>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</si>
  <si>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</si>
  <si>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</si>
  <si>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</si>
  <si>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</si>
  <si>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</si>
  <si>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CO2.L2.1.śr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</si>
  <si>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</si>
  <si>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</si>
  <si>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</si>
  <si>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</si>
  <si>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</si>
  <si>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CO2.L2.7.śr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</si>
  <si>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CO2.L2.8.śr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</si>
  <si>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CO2.L2.9.śr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</si>
  <si>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CO2.P2.śr</t>
    </r>
  </si>
  <si>
    <r>
      <t>ΔCO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[ppm]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</si>
  <si>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</si>
  <si>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</si>
  <si>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</si>
  <si>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</si>
  <si>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</si>
  <si>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</si>
  <si>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</si>
  <si>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 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</si>
  <si>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CO2.L1.9</t>
    </r>
  </si>
  <si>
    <r>
      <rPr>
        <sz val="11"/>
        <color rgb="FF000000"/>
        <rFont val="Calibri"/>
        <family val="2"/>
        <charset val="238"/>
      </rPr>
      <t>Δ</t>
    </r>
    <r>
      <rPr>
        <sz val="11"/>
        <color rgb="FF000000"/>
        <rFont val="Calibri"/>
        <family val="2"/>
        <charset val="238"/>
        <scheme val="minor"/>
      </rPr>
      <t>C</t>
    </r>
    <r>
      <rPr>
        <vertAlign val="subscript"/>
        <sz val="11"/>
        <color rgb="FF000000"/>
        <rFont val="Calibri"/>
        <family val="2"/>
        <charset val="238"/>
        <scheme val="minor"/>
      </rPr>
      <t>CO2.L2.1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</si>
  <si>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</si>
  <si>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</si>
  <si>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</si>
  <si>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</si>
  <si>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</si>
  <si>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CO2.L2.7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</si>
  <si>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CO2.L2.8</t>
    </r>
  </si>
  <si>
    <r>
      <rPr>
        <sz val="11"/>
        <color theme="1"/>
        <rFont val="Calibri"/>
        <family val="2"/>
        <charset val="238"/>
      </rPr>
      <t>Δ</t>
    </r>
    <r>
      <rPr>
        <sz val="11"/>
        <color theme="1"/>
        <rFont val="Calibri"/>
        <family val="2"/>
        <charset val="238"/>
        <scheme val="minor"/>
      </rPr>
      <t>C</t>
    </r>
    <r>
      <rPr>
        <vertAlign val="subscript"/>
        <sz val="11"/>
        <color theme="1"/>
        <rFont val="Calibri"/>
        <family val="2"/>
        <charset val="238"/>
        <scheme val="minor"/>
      </rPr>
      <t>CO2.L2.9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</si>
  <si>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2,E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</si>
  <si>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2,L1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</si>
  <si>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2,P1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</si>
  <si>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2,L2</t>
    </r>
  </si>
  <si>
    <r>
      <t>ΔCO</t>
    </r>
    <r>
      <rPr>
        <b/>
        <vertAlign val="subscript"/>
        <sz val="11"/>
        <color theme="1"/>
        <rFont val="Calibri"/>
        <family val="2"/>
        <charset val="238"/>
        <scheme val="minor"/>
      </rPr>
      <t>2,P2</t>
    </r>
  </si>
  <si>
    <t>Program Praca Profil</t>
  </si>
  <si>
    <t>PM2.5</t>
  </si>
  <si>
    <r>
      <t>Koncentracja PM2.5 w powietrzu zewnetrznym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</si>
  <si>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zewn.</t>
    </r>
  </si>
  <si>
    <r>
      <t>Maksymalna koncentracja PM2.5 w pomieszczeniu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</si>
  <si>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</si>
  <si>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r>
      <t>Koncentracja PM2.5 w Sali lekcyjnej w punkcie P1 [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</si>
  <si>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</si>
  <si>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</si>
  <si>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</si>
  <si>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L2.1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</si>
  <si>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P2.1</t>
    </r>
  </si>
  <si>
    <r>
      <t>Koncentracja PM2.5 w Sali lekcyjnej w punkcie P2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</si>
  <si>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</si>
  <si>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</si>
  <si>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</si>
  <si>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L2.2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</si>
  <si>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P2.2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</si>
  <si>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P3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</si>
  <si>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3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</si>
  <si>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</si>
  <si>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</si>
  <si>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L2.3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</si>
  <si>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P2.3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</si>
  <si>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P4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</si>
  <si>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4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</si>
  <si>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</si>
  <si>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</si>
  <si>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L2.4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</si>
  <si>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P2.4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</si>
  <si>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P5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</si>
  <si>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5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</si>
  <si>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</si>
  <si>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</si>
  <si>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L2.5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</si>
  <si>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P2.5</t>
    </r>
    <r>
      <rPr>
        <sz val="11"/>
        <color theme="1"/>
        <rFont val="Calibri"/>
        <family val="2"/>
        <charset val="238"/>
        <scheme val="minor"/>
      </rPr>
      <t/>
    </r>
  </si>
  <si>
    <r>
      <t>Koncentracja PM2.5 w Sali lekcyjnej w punkcie P6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</si>
  <si>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6</t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</si>
  <si>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</si>
  <si>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P1.6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</si>
  <si>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L2.6</t>
    </r>
    <r>
      <rPr>
        <sz val="11"/>
        <color theme="1"/>
        <rFont val="Calibri"/>
        <family val="2"/>
        <charset val="238"/>
        <scheme val="minor"/>
      </rPr>
      <t/>
    </r>
  </si>
  <si>
    <r>
      <t>PM2.5</t>
    </r>
    <r>
      <rPr>
        <vertAlign val="subscript"/>
        <sz val="11"/>
        <color theme="1"/>
        <rFont val="Calibri"/>
        <family val="2"/>
        <charset val="238"/>
        <scheme val="minor"/>
      </rPr>
      <t>P2.6</t>
    </r>
    <r>
      <rPr>
        <sz val="11"/>
        <color theme="1"/>
        <rFont val="Calibri"/>
        <family val="2"/>
        <charset val="238"/>
        <scheme val="minor"/>
      </rPr>
      <t/>
    </r>
  </si>
  <si>
    <r>
      <t>Średnia koncentracja PM2.5 w Sali lekcyjnej [µg/m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</si>
  <si>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</si>
  <si>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L1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</si>
  <si>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P1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</si>
  <si>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L2</t>
    </r>
  </si>
  <si>
    <r>
      <t>PM2.5</t>
    </r>
    <r>
      <rPr>
        <b/>
        <vertAlign val="subscript"/>
        <sz val="11"/>
        <color theme="1"/>
        <rFont val="Calibri"/>
        <family val="2"/>
        <charset val="238"/>
        <scheme val="minor"/>
      </rPr>
      <t>P2</t>
    </r>
  </si>
  <si>
    <t>Pe</t>
  </si>
  <si>
    <t>Maksymalne 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</si>
  <si>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e,limit</t>
    </r>
  </si>
  <si>
    <t>Sumaryczne zużycie energii elektrycznej [Wh]</t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</si>
  <si>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e,L1</t>
    </r>
  </si>
  <si>
    <r>
      <t>P</t>
    </r>
    <r>
      <rPr>
        <b/>
        <vertAlign val="subscript"/>
        <sz val="11"/>
        <color theme="1"/>
        <rFont val="Calibri"/>
        <family val="2"/>
        <charset val="238"/>
        <scheme val="minor"/>
      </rPr>
      <t>e,L2</t>
    </r>
  </si>
  <si>
    <t>EAQ</t>
  </si>
  <si>
    <t xml:space="preserve">Środowiskowa jakość powietrza </t>
  </si>
  <si>
    <t xml:space="preserve"> </t>
  </si>
  <si>
    <t>Legenda:</t>
  </si>
  <si>
    <t>uzupełnia Wykonawca</t>
  </si>
  <si>
    <t>obliczone wartości zmiennych niezbędnych do obliczenia końcowego wyniku</t>
  </si>
  <si>
    <t>służą do podania wyników obliczeń wartości Wymagań</t>
  </si>
  <si>
    <t>zmierzona średnia wartość w trakcie Testów mieszcząca się w przedziale pomiarowym</t>
  </si>
  <si>
    <t>Test</t>
  </si>
  <si>
    <t>Parametr\Czas</t>
  </si>
  <si>
    <t>GRAM(-)</t>
  </si>
  <si>
    <r>
      <t>Strumień powietrza wentylacyjnego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/h]</t>
    </r>
  </si>
  <si>
    <t>Program Praca Manual</t>
  </si>
  <si>
    <t>Test G-1</t>
  </si>
  <si>
    <r>
      <t>Stęzenie bakterii GRAM(-) w Sali lekcyjnej w pkt. M1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</si>
  <si>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</si>
  <si>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G-K1.1</t>
    </r>
  </si>
  <si>
    <r>
      <t>Stęzenie bakterii GRAM(-) w Sali lekcyjnej w pkt. M2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</si>
  <si>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</si>
  <si>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G-K1.2</t>
    </r>
  </si>
  <si>
    <r>
      <t>Stęzenie bakterii GRAM(-) w Sali lekcyjnej w pkt. M3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</si>
  <si>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</si>
  <si>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G-K1.3</t>
    </r>
  </si>
  <si>
    <r>
      <t>Średnie stęzenie bakterii GRAM(-) w Sali lekcyjnej (jtk/m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</si>
  <si>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</si>
  <si>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</si>
  <si>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G-1</t>
    </r>
  </si>
  <si>
    <t xml:space="preserve">Strumień powietrza </t>
  </si>
  <si>
    <t>Test G-2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</si>
  <si>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</si>
  <si>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</si>
  <si>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</si>
  <si>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</si>
  <si>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</si>
  <si>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</si>
  <si>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</si>
  <si>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</si>
  <si>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G-2</t>
    </r>
  </si>
  <si>
    <t>Test G-3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</si>
  <si>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</si>
  <si>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</si>
  <si>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</si>
  <si>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</si>
  <si>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</si>
  <si>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</si>
  <si>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</si>
  <si>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</si>
  <si>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G-3</t>
    </r>
  </si>
  <si>
    <t>Test G+1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</si>
  <si>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</si>
  <si>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</si>
  <si>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</si>
  <si>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</si>
  <si>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</si>
  <si>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</si>
  <si>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G+P1.sr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</si>
  <si>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G+K1.sr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</si>
  <si>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G+1</t>
    </r>
  </si>
  <si>
    <t>GRAM(+)</t>
  </si>
  <si>
    <t>Test G+2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</si>
  <si>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</si>
  <si>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</si>
  <si>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G-+P2.2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</si>
  <si>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</si>
  <si>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</si>
  <si>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</si>
  <si>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G+P2.sr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</si>
  <si>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G+K2.sr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</si>
  <si>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G+2</t>
    </r>
  </si>
  <si>
    <t>Test G+3</t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</si>
  <si>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</si>
  <si>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G+K3.1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</si>
  <si>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</si>
  <si>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G+K3.2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</si>
  <si>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</si>
  <si>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G+K3.3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</si>
  <si>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G+P3.sr</t>
    </r>
  </si>
  <si>
    <r>
      <t>JTK</t>
    </r>
    <r>
      <rPr>
        <vertAlign val="subscript"/>
        <sz val="11"/>
        <color theme="1"/>
        <rFont val="Calibri"/>
        <family val="2"/>
        <charset val="238"/>
        <scheme val="minor"/>
      </rPr>
      <t>G+K3.sr</t>
    </r>
  </si>
  <si>
    <r>
      <t>JTK</t>
    </r>
    <r>
      <rPr>
        <b/>
        <vertAlign val="subscript"/>
        <sz val="11"/>
        <color theme="1"/>
        <rFont val="Calibri"/>
        <family val="2"/>
        <charset val="238"/>
        <scheme val="minor"/>
      </rPr>
      <t>G+3</t>
    </r>
  </si>
  <si>
    <t>IAQ</t>
  </si>
  <si>
    <t>Mikrobiologiczna jakość powietrza</t>
  </si>
  <si>
    <t> </t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</si>
  <si>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nawiewanym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</si>
  <si>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CO2,nawiew</t>
    </r>
  </si>
  <si>
    <r>
      <t>Stężenie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w powietrzu usuwanym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</si>
  <si>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CO2,usuwane</t>
    </r>
  </si>
  <si>
    <r>
      <t>Średnie stężenie CO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2 </t>
    </r>
    <r>
      <rPr>
        <sz val="11"/>
        <color theme="1"/>
        <rFont val="Calibri"/>
        <family val="2"/>
        <charset val="238"/>
        <scheme val="minor"/>
      </rPr>
      <t>w Sali lekcyjnej [ppm]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</si>
  <si>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CO2.L1.śr</t>
    </r>
  </si>
  <si>
    <t>Efektywność wentylacji [%]</t>
  </si>
  <si>
    <r>
      <rPr>
        <b/>
        <sz val="11"/>
        <color theme="1"/>
        <rFont val="Calibri"/>
        <family val="2"/>
        <charset val="238"/>
      </rPr>
      <t>ε</t>
    </r>
    <r>
      <rPr>
        <b/>
        <vertAlign val="subscript"/>
        <sz val="11"/>
        <color theme="1"/>
        <rFont val="Calibri"/>
        <family val="2"/>
        <charset val="238"/>
      </rPr>
      <t>L</t>
    </r>
    <r>
      <rPr>
        <b/>
        <vertAlign val="subscript"/>
        <sz val="11"/>
        <color theme="1"/>
        <rFont val="Calibri"/>
        <family val="2"/>
        <charset val="238"/>
        <scheme val="minor"/>
      </rPr>
      <t>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</si>
  <si>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CO2.L2.1</t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</si>
  <si>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CO2.L2.2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</si>
  <si>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CO2.L2.3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</si>
  <si>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CO2.L2.4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</si>
  <si>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CO2.L2.5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</si>
  <si>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CO2.L2.6</t>
    </r>
    <r>
      <rPr>
        <sz val="11"/>
        <color theme="1"/>
        <rFont val="Calibri"/>
        <family val="2"/>
        <charset val="238"/>
        <scheme val="minor"/>
      </rPr>
      <t/>
    </r>
  </si>
  <si>
    <r>
      <t>C</t>
    </r>
    <r>
      <rPr>
        <vertAlign val="subscript"/>
        <sz val="11"/>
        <color theme="1"/>
        <rFont val="Calibri"/>
        <family val="2"/>
        <charset val="238"/>
        <scheme val="minor"/>
      </rPr>
      <t>CO2.L2.śr</t>
    </r>
  </si>
  <si>
    <r>
      <t>ε</t>
    </r>
    <r>
      <rPr>
        <b/>
        <vertAlign val="subscript"/>
        <sz val="11"/>
        <color theme="1"/>
        <rFont val="Calibri"/>
        <family val="2"/>
        <charset val="238"/>
      </rPr>
      <t>L2</t>
    </r>
  </si>
  <si>
    <t>Całkowita skuteczność wentylacji:</t>
  </si>
  <si>
    <r>
      <t>ε</t>
    </r>
    <r>
      <rPr>
        <b/>
        <vertAlign val="subscript"/>
        <sz val="11"/>
        <color theme="1"/>
        <rFont val="Calibri"/>
        <family val="2"/>
        <charset val="238"/>
      </rPr>
      <t>tot</t>
    </r>
  </si>
  <si>
    <t>zmierzona średnia wartość w trakcie Testów mieszcząca się w przedziale pomiarowy</t>
  </si>
  <si>
    <t>Strumień powietrza wentylacyjnego [kg/h]</t>
  </si>
  <si>
    <r>
      <t>q</t>
    </r>
    <r>
      <rPr>
        <vertAlign val="subscript"/>
        <sz val="11"/>
        <color theme="1"/>
        <rFont val="Calibri"/>
        <family val="2"/>
        <charset val="238"/>
        <scheme val="minor"/>
      </rPr>
      <t>m22</t>
    </r>
    <r>
      <rPr>
        <sz val="11"/>
        <color theme="1"/>
        <rFont val="Calibri"/>
        <family val="2"/>
        <charset val="238"/>
        <scheme val="minor"/>
      </rPr>
      <t>, q</t>
    </r>
    <r>
      <rPr>
        <vertAlign val="subscript"/>
        <sz val="11"/>
        <color theme="1"/>
        <rFont val="Calibri"/>
        <family val="2"/>
        <charset val="238"/>
        <scheme val="minor"/>
      </rPr>
      <t>m11</t>
    </r>
  </si>
  <si>
    <t>Parametry powietrza</t>
  </si>
  <si>
    <t>Test 1</t>
  </si>
  <si>
    <r>
      <t>Temperatura powietrza czerpanego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</si>
  <si>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21,-15</t>
    </r>
  </si>
  <si>
    <t>Wilgotność względna powietrza czerpanego [%]</t>
  </si>
  <si>
    <r>
      <t>rH</t>
    </r>
    <r>
      <rPr>
        <vertAlign val="subscript"/>
        <sz val="11"/>
        <color theme="1"/>
        <rFont val="Calibri"/>
        <family val="2"/>
        <charset val="238"/>
      </rPr>
      <t>21,-15</t>
    </r>
  </si>
  <si>
    <r>
      <t>Temperatura powietrza usuwanego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</si>
  <si>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</t>
    </r>
  </si>
  <si>
    <t>Wilgotność względna powietrza usuwanego [%]</t>
  </si>
  <si>
    <r>
      <t>rH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</si>
  <si>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Temperatura powietrza nawiewanego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</si>
  <si>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</t>
    </r>
  </si>
  <si>
    <t>Wilgotność względna powietrza nawiewanego [%]</t>
  </si>
  <si>
    <r>
      <t>rH</t>
    </r>
    <r>
      <rPr>
        <vertAlign val="subscript"/>
        <sz val="11"/>
        <color theme="1"/>
        <rFont val="Calibri"/>
        <family val="2"/>
        <charset val="238"/>
      </rPr>
      <t>22,-15</t>
    </r>
  </si>
  <si>
    <r>
      <t>Temperatura powietrza wyrzutowego [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>C]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</si>
  <si>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12,-15</t>
    </r>
  </si>
  <si>
    <t>Wilgotność względna powietrza wyrzutowego [%]</t>
  </si>
  <si>
    <r>
      <t>rH</t>
    </r>
    <r>
      <rPr>
        <vertAlign val="subscript"/>
        <sz val="11"/>
        <color theme="1"/>
        <rFont val="Calibri"/>
        <family val="2"/>
        <charset val="238"/>
      </rPr>
      <t>12,-15</t>
    </r>
  </si>
  <si>
    <t xml:space="preserve">Stosunek masowego strumienia powietrza nawiewanego do usuwanego </t>
  </si>
  <si>
    <r>
      <t>q</t>
    </r>
    <r>
      <rPr>
        <vertAlign val="subscript"/>
        <sz val="11"/>
        <color theme="1"/>
        <rFont val="Calibri"/>
        <family val="2"/>
        <charset val="238"/>
      </rPr>
      <t>m22</t>
    </r>
    <r>
      <rPr>
        <sz val="11"/>
        <color theme="1"/>
        <rFont val="Calibri"/>
        <family val="2"/>
        <charset val="238"/>
      </rPr>
      <t>/q</t>
    </r>
    <r>
      <rPr>
        <vertAlign val="subscript"/>
        <sz val="11"/>
        <color theme="1"/>
        <rFont val="Calibri"/>
        <family val="2"/>
        <charset val="238"/>
      </rPr>
      <t>m11</t>
    </r>
  </si>
  <si>
    <r>
      <t>Sprawność temperaturowa dla -15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</si>
  <si>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t,-15</t>
    </r>
  </si>
  <si>
    <t>Test 2</t>
  </si>
  <si>
    <r>
      <t>θ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</si>
  <si>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</si>
  <si>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</si>
  <si>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</si>
  <si>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</si>
  <si>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</si>
  <si>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</si>
  <si>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12,-7</t>
    </r>
  </si>
  <si>
    <r>
      <t>Sprawność temperaturowa dla -7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</si>
  <si>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t,-7</t>
    </r>
  </si>
  <si>
    <t>Test 3</t>
  </si>
  <si>
    <r>
      <t>θ</t>
    </r>
    <r>
      <rPr>
        <vertAlign val="subscript"/>
        <sz val="11"/>
        <color theme="1"/>
        <rFont val="Calibri"/>
        <family val="2"/>
        <charset val="238"/>
      </rPr>
      <t>21,7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</si>
  <si>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</si>
  <si>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</si>
  <si>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</si>
  <si>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</si>
  <si>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22,7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</si>
  <si>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12,7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</si>
  <si>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12,7</t>
    </r>
  </si>
  <si>
    <r>
      <t>Sprawność temperaturowa dla 7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</si>
  <si>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t,7</t>
    </r>
  </si>
  <si>
    <t>Test 4</t>
  </si>
  <si>
    <r>
      <t>θ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</si>
  <si>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</si>
  <si>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</si>
  <si>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</si>
  <si>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</si>
  <si>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22,24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</si>
  <si>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</si>
  <si>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12,24</t>
    </r>
  </si>
  <si>
    <r>
      <t>Sprawność temperaturowa dla 24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</si>
  <si>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t,24</t>
    </r>
  </si>
  <si>
    <t>Test 5</t>
  </si>
  <si>
    <r>
      <t>θ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</si>
  <si>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</si>
  <si>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</si>
  <si>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11,28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</si>
  <si>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</si>
  <si>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22,28</t>
    </r>
  </si>
  <si>
    <r>
      <t>θ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</si>
  <si>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rH</t>
    </r>
    <r>
      <rPr>
        <vertAlign val="subscript"/>
        <sz val="11"/>
        <color theme="1"/>
        <rFont val="Calibri"/>
        <family val="2"/>
        <charset val="238"/>
      </rPr>
      <t>12,28</t>
    </r>
  </si>
  <si>
    <r>
      <t>Sprawność temperaturowa dla 28</t>
    </r>
    <r>
      <rPr>
        <b/>
        <vertAlign val="superscript"/>
        <sz val="11"/>
        <color theme="1"/>
        <rFont val="Calibri"/>
        <family val="2"/>
        <charset val="238"/>
        <scheme val="minor"/>
      </rPr>
      <t>o</t>
    </r>
    <r>
      <rPr>
        <b/>
        <sz val="11"/>
        <color theme="1"/>
        <rFont val="Calibri"/>
        <family val="2"/>
        <charset val="238"/>
        <scheme val="minor"/>
      </rPr>
      <t>C [%]</t>
    </r>
  </si>
  <si>
    <r>
      <t>η</t>
    </r>
    <r>
      <rPr>
        <b/>
        <vertAlign val="subscript"/>
        <sz val="11"/>
        <color theme="1"/>
        <rFont val="Calibri"/>
        <family val="2"/>
        <charset val="238"/>
      </rPr>
      <t>t,28</t>
    </r>
  </si>
  <si>
    <t>Całkowita sprawność temperaturowa [%]</t>
  </si>
  <si>
    <r>
      <t>η</t>
    </r>
    <r>
      <rPr>
        <b/>
        <vertAlign val="subscript"/>
        <sz val="14"/>
        <color theme="1"/>
        <rFont val="Calibri"/>
        <family val="2"/>
        <charset val="238"/>
      </rPr>
      <t>t</t>
    </r>
  </si>
  <si>
    <t>Parametry powietrza czerpanego</t>
  </si>
  <si>
    <t>Temperatura powietrza [%]</t>
  </si>
  <si>
    <t>Wilgotność powietrza [%]</t>
  </si>
  <si>
    <t>Ciśnienie nascynia [Pa]</t>
  </si>
  <si>
    <r>
      <t>Pst</t>
    </r>
    <r>
      <rPr>
        <vertAlign val="subscript"/>
        <sz val="11"/>
        <color theme="1"/>
        <rFont val="Calibri"/>
        <family val="2"/>
        <charset val="238"/>
      </rPr>
      <t>21,-15</t>
    </r>
  </si>
  <si>
    <t>Zawartość wilgoci [kg/kg]</t>
  </si>
  <si>
    <r>
      <t>x</t>
    </r>
    <r>
      <rPr>
        <vertAlign val="subscript"/>
        <sz val="11"/>
        <color theme="1"/>
        <rFont val="Calibri"/>
        <family val="2"/>
        <charset val="238"/>
      </rPr>
      <t>21,-15</t>
    </r>
  </si>
  <si>
    <t>Parametry powietrza nawiewanego</t>
  </si>
  <si>
    <r>
      <t>Pst</t>
    </r>
    <r>
      <rPr>
        <vertAlign val="subscript"/>
        <sz val="11"/>
        <color theme="1"/>
        <rFont val="Calibri"/>
        <family val="2"/>
        <charset val="238"/>
      </rPr>
      <t>11,-15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</si>
  <si>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22,-15</t>
    </r>
  </si>
  <si>
    <t>Parametry powietrza usuwanego</t>
  </si>
  <si>
    <r>
      <t>x</t>
    </r>
    <r>
      <rPr>
        <vertAlign val="subscript"/>
        <sz val="11"/>
        <color theme="1"/>
        <rFont val="Calibri"/>
        <family val="2"/>
        <charset val="238"/>
      </rPr>
      <t>11,-15</t>
    </r>
  </si>
  <si>
    <t>Zmiana wilgotności powietrza nawiewanego</t>
  </si>
  <si>
    <r>
      <t>x</t>
    </r>
    <r>
      <rPr>
        <b/>
        <vertAlign val="subscript"/>
        <sz val="11"/>
        <color theme="1"/>
        <rFont val="Calibri"/>
        <family val="2"/>
        <charset val="238"/>
      </rPr>
      <t>-15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</si>
  <si>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</si>
  <si>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</si>
  <si>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</si>
  <si>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22,-7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</si>
  <si>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11,-7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</si>
  <si>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-7</t>
    </r>
  </si>
  <si>
    <r>
      <t>Pst</t>
    </r>
    <r>
      <rPr>
        <vertAlign val="subscript"/>
        <sz val="11"/>
        <color theme="1"/>
        <rFont val="Calibri"/>
        <family val="2"/>
        <charset val="238"/>
      </rPr>
      <t>21,7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</si>
  <si>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21,7</t>
    </r>
  </si>
  <si>
    <r>
      <t>Pst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</si>
  <si>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22,7</t>
    </r>
  </si>
  <si>
    <r>
      <t>P</t>
    </r>
    <r>
      <rPr>
        <vertAlign val="subscript"/>
        <sz val="11"/>
        <color theme="1"/>
        <rFont val="Calibri"/>
        <family val="2"/>
        <charset val="238"/>
      </rPr>
      <t>st11,7</t>
    </r>
  </si>
  <si>
    <r>
      <t>x</t>
    </r>
    <r>
      <rPr>
        <vertAlign val="subscript"/>
        <sz val="11"/>
        <color theme="1"/>
        <rFont val="Calibri"/>
        <family val="2"/>
        <charset val="238"/>
      </rPr>
      <t>11,7</t>
    </r>
  </si>
  <si>
    <r>
      <t>x</t>
    </r>
    <r>
      <rPr>
        <b/>
        <vertAlign val="subscript"/>
        <sz val="11"/>
        <color theme="1"/>
        <rFont val="Calibri"/>
        <family val="2"/>
        <charset val="238"/>
      </rPr>
      <t>7</t>
    </r>
  </si>
  <si>
    <t>Wilgotność powietrza nawiewanego [%]</t>
  </si>
  <si>
    <t>x</t>
  </si>
  <si>
    <t>Test 1:</t>
  </si>
  <si>
    <t>Sumaryczne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</si>
  <si>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</rPr>
      <t>e,-15</t>
    </r>
  </si>
  <si>
    <t>Test 2:</t>
  </si>
  <si>
    <t xml:space="preserve">Sumarczyne zużycie energii elektrycznej 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</si>
  <si>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</t>
    </r>
  </si>
  <si>
    <t>Test 3: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</si>
  <si>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e,7</t>
    </r>
  </si>
  <si>
    <t>Test 4:</t>
  </si>
  <si>
    <t>Sumarczyne zużycie energii elektrycznej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</si>
  <si>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e,24</t>
    </r>
  </si>
  <si>
    <t>Test 5: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</si>
  <si>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</t>
    </r>
  </si>
  <si>
    <t>Test 6:</t>
  </si>
  <si>
    <t>Test 7:</t>
  </si>
  <si>
    <t>Test 8:</t>
  </si>
  <si>
    <r>
      <t>θ</t>
    </r>
    <r>
      <rPr>
        <vertAlign val="subscript"/>
        <sz val="11"/>
        <color theme="1"/>
        <rFont val="Calibri"/>
        <family val="2"/>
        <charset val="238"/>
      </rPr>
      <t>21,-15,18,21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</si>
  <si>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11,-15,18,21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</si>
  <si>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22,-15,18,21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</si>
  <si>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e,-15,18,21</t>
    </r>
  </si>
  <si>
    <t>Test 9:</t>
  </si>
  <si>
    <r>
      <t>θ</t>
    </r>
    <r>
      <rPr>
        <vertAlign val="subscript"/>
        <sz val="11"/>
        <color theme="1"/>
        <rFont val="Calibri"/>
        <family val="2"/>
        <charset val="238"/>
      </rPr>
      <t>21,-7,18,21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</si>
  <si>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11,-7,18,21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</si>
  <si>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22,-7,18,21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</si>
  <si>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e,-7,18,21</t>
    </r>
  </si>
  <si>
    <t>Całkowite zużycie energii elektrycznej [Wh]:</t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</si>
  <si>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tot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</si>
  <si>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L1</t>
    </r>
    <r>
      <rPr>
        <sz val="11"/>
        <color theme="1"/>
        <rFont val="Calibri"/>
        <family val="2"/>
        <charset val="238"/>
        <scheme val="minor"/>
      </rPr>
      <t xml:space="preserve"> lub V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</si>
  <si>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t>Średni poziom dźwięku w Sali lekcyjnej w punkcie P1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</si>
  <si>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AE1</t>
    </r>
  </si>
  <si>
    <t>Średni poziom dźwięku w Sali lekcyjnej w punkcie P2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</si>
  <si>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AE2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</si>
  <si>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P3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</si>
  <si>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AE3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</si>
  <si>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P4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</si>
  <si>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AE4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</si>
  <si>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P5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</si>
  <si>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AE5</t>
    </r>
    <r>
      <rPr>
        <sz val="11"/>
        <color theme="1"/>
        <rFont val="Calibri"/>
        <family val="2"/>
        <charset val="238"/>
        <scheme val="minor"/>
      </rPr>
      <t/>
    </r>
  </si>
  <si>
    <t>Średni poziom dźwięku w Sali lekcyjnej w punkcie P6</t>
  </si>
  <si>
    <r>
      <t>L</t>
    </r>
    <r>
      <rPr>
        <vertAlign val="subscript"/>
        <sz val="11"/>
        <color theme="1"/>
        <rFont val="Calibri"/>
        <family val="2"/>
        <charset val="238"/>
        <scheme val="minor"/>
      </rPr>
      <t>AE6</t>
    </r>
    <r>
      <rPr>
        <sz val="11"/>
        <color theme="1"/>
        <rFont val="Calibri"/>
        <family val="2"/>
        <charset val="238"/>
        <scheme val="minor"/>
      </rPr>
      <t/>
    </r>
  </si>
  <si>
    <t xml:space="preserve">Całkowity poziom dźwięku </t>
  </si>
  <si>
    <r>
      <t>LA</t>
    </r>
    <r>
      <rPr>
        <vertAlign val="subscript"/>
        <sz val="11"/>
        <color theme="1"/>
        <rFont val="Calibri"/>
        <family val="2"/>
        <charset val="238"/>
        <scheme val="minor"/>
      </rPr>
      <t>eq</t>
    </r>
  </si>
  <si>
    <t>Wysokość pomiarowa [m]</t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</si>
  <si>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L1</t>
    </r>
  </si>
  <si>
    <t xml:space="preserve">Limit ryzyka przeciągu w Sali lekcyjnej w punkcie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</si>
  <si>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limit</t>
    </r>
  </si>
  <si>
    <t>Ryzyko przeciągu w Sali lekcyjnej w punkcie P1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</si>
  <si>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</si>
  <si>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</si>
  <si>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</si>
  <si>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</si>
  <si>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L1.P1</t>
    </r>
  </si>
  <si>
    <t>Ryzyko przeciągu w Sali lekcyjnej w punkcie P2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</si>
  <si>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</si>
  <si>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</si>
  <si>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</si>
  <si>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</si>
  <si>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L1.P2</t>
    </r>
  </si>
  <si>
    <t>Ryzyko przeciągu w Sali lekcyjnej w punkcie P3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</si>
  <si>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</si>
  <si>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</si>
  <si>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</si>
  <si>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</si>
  <si>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L1.P3</t>
    </r>
  </si>
  <si>
    <t>Ryzyko przeciągu w Sali lekcyjnej w punkcie P4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</si>
  <si>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</si>
  <si>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</si>
  <si>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</si>
  <si>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</si>
  <si>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L1.P4</t>
    </r>
  </si>
  <si>
    <t>Ryzyko przeciągu w Sali lekcyjnej w punkcie P5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</si>
  <si>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</si>
  <si>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</si>
  <si>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</si>
  <si>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</si>
  <si>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L1.P5</t>
    </r>
  </si>
  <si>
    <t>Ryzyko przeciągu w Sali lekcyjnej w punkcie P6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</si>
  <si>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</si>
  <si>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</si>
  <si>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</si>
  <si>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</si>
  <si>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L1.P6</t>
    </r>
  </si>
  <si>
    <t>Ryzyko przeciągu w Sali lekcyjnej w punkcie M1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</si>
  <si>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</si>
  <si>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</si>
  <si>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</si>
  <si>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</si>
  <si>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L1.M1</t>
    </r>
  </si>
  <si>
    <t>Ryzyko przeciągu w Sali lekcyjnej w punkcie M2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</si>
  <si>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</si>
  <si>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</si>
  <si>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</si>
  <si>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</si>
  <si>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L1.M2</t>
    </r>
  </si>
  <si>
    <t>Ryzyko przeciągu w Sali lekcyjnej w punkcie M3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</si>
  <si>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</si>
  <si>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</si>
  <si>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</si>
  <si>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</si>
  <si>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L1.M3</t>
    </r>
  </si>
  <si>
    <t>Średni wskaźnik ryzyka przeciągu w Sali lekcyjnej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</si>
  <si>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L1</t>
    </r>
  </si>
  <si>
    <r>
      <t>V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</si>
  <si>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</si>
  <si>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</si>
  <si>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</si>
  <si>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</si>
  <si>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</si>
  <si>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</si>
  <si>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</si>
  <si>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</si>
  <si>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</si>
  <si>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</si>
  <si>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</si>
  <si>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</si>
  <si>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</si>
  <si>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2.P3.MAX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</si>
  <si>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</si>
  <si>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</si>
  <si>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</si>
  <si>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</si>
  <si>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</si>
  <si>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L2.P4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</si>
  <si>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</si>
  <si>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</si>
  <si>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</si>
  <si>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</si>
  <si>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L2.P5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</si>
  <si>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</si>
  <si>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</si>
  <si>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</si>
  <si>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</si>
  <si>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L2.P6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</si>
  <si>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</si>
  <si>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</si>
  <si>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</si>
  <si>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</si>
  <si>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</si>
  <si>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</si>
  <si>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</si>
  <si>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</si>
  <si>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</si>
  <si>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L2.M2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</si>
  <si>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L2.M3.0.1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</si>
  <si>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L2.M3.0.6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</si>
  <si>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L2.M3.1.1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</si>
  <si>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L2.M3.MAX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</si>
  <si>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L2.M3</t>
    </r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</si>
  <si>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L2</t>
    </r>
  </si>
  <si>
    <t xml:space="preserve">Całkowity wskaźnik ryzyka przeciągu </t>
  </si>
  <si>
    <r>
      <t>DR</t>
    </r>
    <r>
      <rPr>
        <vertAlign val="subscript"/>
        <sz val="11"/>
        <color theme="1"/>
        <rFont val="Calibri"/>
        <family val="2"/>
        <charset val="238"/>
        <scheme val="minor"/>
      </rPr>
      <t>MIN</t>
    </r>
  </si>
  <si>
    <t xml:space="preserve">Koszty Systemu wentylacji A wraz z Szkolnym systemem zarządzającym 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</si>
  <si>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</si>
  <si>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</si>
  <si>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</si>
  <si>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</si>
  <si>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</si>
  <si>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</si>
  <si>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 xml:space="preserve">Innowacja/rozwiązanie dostepne na rynku (niewłaściwe skreślić) </t>
  </si>
  <si>
    <t>1.1</t>
  </si>
  <si>
    <t>Innowacja/rozwiązanie dostepne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</si>
  <si>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</si>
  <si>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</si>
  <si>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</si>
  <si>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</si>
  <si>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</si>
  <si>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</si>
  <si>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</si>
  <si>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</si>
  <si>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</si>
  <si>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1.n</t>
  </si>
  <si>
    <t>Koszty Systemu wentylacji A wraz z Szkolnym systemem zarządzającym -  KD</t>
  </si>
  <si>
    <t>Koszty montażu Systemu wentylacji A wraz z Szkolnym systemem zarządzającym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</si>
  <si>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</si>
  <si>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</si>
  <si>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</si>
  <si>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</si>
  <si>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</si>
  <si>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</si>
  <si>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</si>
  <si>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</si>
  <si>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</si>
  <si>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</si>
  <si>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2.n</t>
  </si>
  <si>
    <r>
      <t>Koszty montażu Systemu wentylacji A wraz z Szkolnym systemem zarządzającym -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</t>
    </r>
  </si>
  <si>
    <t>Koszty serwisu Systemu wentylacji A wraz z Szkolnym systemem zarządzającym przez okres 15 lat</t>
  </si>
  <si>
    <t xml:space="preserve">j.m. </t>
  </si>
  <si>
    <t>3.1</t>
  </si>
  <si>
    <t xml:space="preserve">Serwis w  1 roku </t>
  </si>
  <si>
    <t>szt.</t>
  </si>
  <si>
    <t>3.2</t>
  </si>
  <si>
    <t xml:space="preserve">Serwis w  2 roku </t>
  </si>
  <si>
    <t>3.3</t>
  </si>
  <si>
    <t xml:space="preserve">Serwis w  3 roku </t>
  </si>
  <si>
    <t>3.4</t>
  </si>
  <si>
    <t xml:space="preserve">Serwis w  4 roku </t>
  </si>
  <si>
    <t>3.5</t>
  </si>
  <si>
    <t xml:space="preserve">Serwis w  5 roku </t>
  </si>
  <si>
    <t>3.6</t>
  </si>
  <si>
    <t xml:space="preserve">Serwis w  6 roku </t>
  </si>
  <si>
    <t>3.7</t>
  </si>
  <si>
    <t xml:space="preserve">Serwis w  7 roku </t>
  </si>
  <si>
    <t>3.8</t>
  </si>
  <si>
    <t xml:space="preserve">Serwis w  8 roku </t>
  </si>
  <si>
    <t>3.9</t>
  </si>
  <si>
    <t xml:space="preserve">Serwis w  9 roku </t>
  </si>
  <si>
    <t>3.10</t>
  </si>
  <si>
    <t xml:space="preserve">Serwis w  10 roku </t>
  </si>
  <si>
    <t>3.11</t>
  </si>
  <si>
    <t xml:space="preserve">Serwis w  11 roku </t>
  </si>
  <si>
    <t>3.12</t>
  </si>
  <si>
    <t xml:space="preserve">Serwis w  12 roku </t>
  </si>
  <si>
    <t>3.13</t>
  </si>
  <si>
    <t xml:space="preserve">Serwis w  13 roku </t>
  </si>
  <si>
    <t>3.14</t>
  </si>
  <si>
    <t xml:space="preserve">Serwis w  14 roku </t>
  </si>
  <si>
    <t>3.15</t>
  </si>
  <si>
    <t xml:space="preserve">Serwis w  15 roku </t>
  </si>
  <si>
    <t>Koszty serwisu Systemu wentylacji A wraz z Szkolnym systemem zarządzającym przez okres 15 lat - KS</t>
  </si>
  <si>
    <t>Koszty materiałów eksploatacyjnych przez okres 15 lat</t>
  </si>
  <si>
    <t>j.m.</t>
  </si>
  <si>
    <t>4.1</t>
  </si>
  <si>
    <t xml:space="preserve">Koszty materiałów eksploatacyjnych w  1 roku </t>
  </si>
  <si>
    <t>4.2</t>
  </si>
  <si>
    <t xml:space="preserve">Koszty materiałów eksploatacyjnych w  2 roku </t>
  </si>
  <si>
    <t>4.3</t>
  </si>
  <si>
    <t xml:space="preserve">Koszty materiałów eksploatacyjnych w  3 roku </t>
  </si>
  <si>
    <t>4.4</t>
  </si>
  <si>
    <t xml:space="preserve">Koszty materiałów eksploatacyjnych w  4 roku </t>
  </si>
  <si>
    <t>4.5</t>
  </si>
  <si>
    <t xml:space="preserve">Koszty materiałów eksploatacyjnych w  5 roku </t>
  </si>
  <si>
    <t>4.6</t>
  </si>
  <si>
    <t xml:space="preserve">Koszty materiałów eksploatacyjnych w  6 roku </t>
  </si>
  <si>
    <t>4.7</t>
  </si>
  <si>
    <t xml:space="preserve">Koszty materiałów eksploatacyjnych w  7 roku </t>
  </si>
  <si>
    <t>4.8</t>
  </si>
  <si>
    <t xml:space="preserve">Koszty materiałów eksploatacyjnych w  8 roku </t>
  </si>
  <si>
    <t>4.9</t>
  </si>
  <si>
    <t xml:space="preserve">Koszty materiałów eksploatacyjnych w  9 roku </t>
  </si>
  <si>
    <t>4.10</t>
  </si>
  <si>
    <t xml:space="preserve">Koszty materiałów eksploatacyjnych w  10 roku </t>
  </si>
  <si>
    <t>4.11</t>
  </si>
  <si>
    <t xml:space="preserve">Koszty materiałów eksploatacyjnych w  11 roku </t>
  </si>
  <si>
    <t>4.12</t>
  </si>
  <si>
    <t xml:space="preserve">Koszty materiałów eksploatacyjnych w  12 roku </t>
  </si>
  <si>
    <t>4.13</t>
  </si>
  <si>
    <t xml:space="preserve">Koszty materiałów eksploatacyjnych w  13 roku </t>
  </si>
  <si>
    <t>4.14</t>
  </si>
  <si>
    <t xml:space="preserve">Koszty materiałów eksploatacyjnych w  14 roku </t>
  </si>
  <si>
    <t>4.15</t>
  </si>
  <si>
    <t xml:space="preserve">Koszty materiałów eksploatacyjnych w  15 roku </t>
  </si>
  <si>
    <r>
      <t>Koszty materiałów eksploatacyjnych przez okres 15 lat -  K</t>
    </r>
    <r>
      <rPr>
        <b/>
        <vertAlign val="subscript"/>
        <sz val="12"/>
        <color rgb="FF000000"/>
        <rFont val="Calibri"/>
        <family val="2"/>
        <charset val="238"/>
        <scheme val="minor"/>
      </rPr>
      <t>ME</t>
    </r>
  </si>
  <si>
    <t>Koszty Administracji Szkolnego systemu zarządzającego</t>
  </si>
  <si>
    <t>5.1</t>
  </si>
  <si>
    <t xml:space="preserve">Koszty Administracji w  1 roku </t>
  </si>
  <si>
    <t>5.2</t>
  </si>
  <si>
    <t xml:space="preserve">Koszty Administracji w  2 roku </t>
  </si>
  <si>
    <t>5.3</t>
  </si>
  <si>
    <t xml:space="preserve">Koszty Administracji w  3 roku </t>
  </si>
  <si>
    <t>5.4</t>
  </si>
  <si>
    <t xml:space="preserve">Koszty Administracji w  4 roku </t>
  </si>
  <si>
    <t>5.5</t>
  </si>
  <si>
    <t xml:space="preserve">Koszty Administracji w  5 roku </t>
  </si>
  <si>
    <t>5.6</t>
  </si>
  <si>
    <t xml:space="preserve">Koszty Administracji w  6 roku </t>
  </si>
  <si>
    <t>5.7</t>
  </si>
  <si>
    <t xml:space="preserve">Koszty Administracji w  7 roku </t>
  </si>
  <si>
    <t>5.8</t>
  </si>
  <si>
    <t xml:space="preserve">Koszty Administracji w  8 roku </t>
  </si>
  <si>
    <t>5.9</t>
  </si>
  <si>
    <t xml:space="preserve">Koszty Administracji w  9 roku </t>
  </si>
  <si>
    <t>5.10</t>
  </si>
  <si>
    <t xml:space="preserve">Koszty Administracji w  10 roku </t>
  </si>
  <si>
    <t>5.11</t>
  </si>
  <si>
    <t xml:space="preserve">Koszty Administracji w  11 roku </t>
  </si>
  <si>
    <t>5.12</t>
  </si>
  <si>
    <t xml:space="preserve">Koszty Administracji w  12 roku </t>
  </si>
  <si>
    <t>5.13</t>
  </si>
  <si>
    <t xml:space="preserve">Koszty Administracji w  13 roku </t>
  </si>
  <si>
    <t>5.14</t>
  </si>
  <si>
    <t xml:space="preserve">Koszty Administracji w  14 roku </t>
  </si>
  <si>
    <t>5.15</t>
  </si>
  <si>
    <t xml:space="preserve">Koszty Administracji w  15 roku </t>
  </si>
  <si>
    <t>Koszty Administracji Szkolnego systemu zarządzającego - KA</t>
  </si>
  <si>
    <t xml:space="preserve">Koszt całkowity Systemu wentylacji A wraz z Szkolnym systemem zarządzania oraz użytkowaniem przez 15 lat </t>
  </si>
  <si>
    <t>Symbol</t>
  </si>
  <si>
    <t>Wartość obliczona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</si>
  <si>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D</t>
    </r>
  </si>
  <si>
    <t>Koszty Systemu wentylacji A wraz z Szkolnym systemem zarządzającym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</si>
  <si>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 xml:space="preserve">M 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</si>
  <si>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S</t>
    </r>
  </si>
  <si>
    <t>Koszty serwisu Systemu wentylacji A wraz z Szkolnym systemem zarządzającym  przez okres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</si>
  <si>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ME</t>
    </r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</si>
  <si>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A</t>
    </r>
  </si>
  <si>
    <t>Koszty administracji Szkolnego systemu zarządzania przez okres 15 lat</t>
  </si>
  <si>
    <t xml:space="preserve">CAPEX </t>
  </si>
  <si>
    <t>koszty budowy</t>
  </si>
  <si>
    <t xml:space="preserve">OPEX </t>
  </si>
  <si>
    <t>koszty eksploatacji przez 15 lat</t>
  </si>
  <si>
    <r>
      <t>K</t>
    </r>
    <r>
      <rPr>
        <b/>
        <vertAlign val="subscript"/>
        <sz val="11"/>
        <color rgb="FF000000"/>
        <rFont val="Calibri"/>
        <family val="2"/>
        <charset val="238"/>
        <scheme val="minor"/>
      </rPr>
      <t>C</t>
    </r>
  </si>
  <si>
    <t xml:space="preserve">Całkowity koszt A Systemu wentylacji A wraz z Szkolnym systemem zarządzającym oraz użytkowaniem przez 15 lat </t>
  </si>
  <si>
    <r>
      <t>θ</t>
    </r>
    <r>
      <rPr>
        <vertAlign val="subscript"/>
        <sz val="11"/>
        <color theme="1"/>
        <rFont val="Calibri"/>
        <family val="2"/>
        <charset val="238"/>
      </rPr>
      <t>21,28,24,17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</si>
  <si>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11,28,24,17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</si>
  <si>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22,28,24,17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</si>
  <si>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e,28,24,17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</si>
  <si>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21,28,28,17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</si>
  <si>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11,28,28,17</t>
    </r>
  </si>
  <si>
    <r>
      <t>θ</t>
    </r>
    <r>
      <rPr>
        <vertAlign val="subscript"/>
        <sz val="11"/>
        <color theme="1"/>
        <rFont val="Calibri"/>
        <family val="2"/>
        <charset val="238"/>
      </rPr>
      <t>22,28,28,17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</si>
  <si>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e,28,28,17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</si>
</sst>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%"/>
    <numFmt numFmtId="166" formatCode="0.0"/>
    <numFmt numFmtId="167" formatCode="#,##0.0\ &quot;zł&quot;"/>
    <numFmt numFmtId="168" formatCode="0.000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vertAlign val="subscript"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vertAlign val="subscript"/>
      <sz val="14"/>
      <color theme="1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vertAlign val="subscript"/>
      <sz val="12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38">
    <xf numFmtId="0" fontId="0" fillId="0" borderId="0" xfId="0"/>
    <xf numFmtId="0" fontId="0" fillId="0" borderId="2" xfId="0" applyBorder="1"/>
    <xf numFmtId="20" fontId="0" fillId="0" borderId="1" xfId="0" applyNumberFormat="1" applyBorder="1"/>
    <xf numFmtId="20" fontId="0" fillId="0" borderId="3" xfId="0" applyNumberFormat="1" applyBorder="1"/>
    <xf numFmtId="20" fontId="0" fillId="0" borderId="0" xfId="0" applyNumberFormat="1"/>
    <xf numFmtId="0" fontId="0" fillId="0" borderId="9" xfId="0" applyBorder="1"/>
    <xf numFmtId="0" fontId="0" fillId="0" borderId="15" xfId="0" applyBorder="1"/>
    <xf numFmtId="0" fontId="0" fillId="0" borderId="3" xfId="0" applyBorder="1"/>
    <xf numFmtId="0" fontId="0" fillId="0" borderId="1" xfId="0" applyBorder="1"/>
    <xf numFmtId="0" fontId="0" fillId="0" borderId="10" xfId="0" applyBorder="1"/>
    <xf numFmtId="0" fontId="0" fillId="0" borderId="8" xfId="0" applyBorder="1"/>
    <xf numFmtId="0" fontId="0" fillId="0" borderId="28" xfId="0" applyBorder="1"/>
    <xf numFmtId="0" fontId="1" fillId="0" borderId="32" xfId="0" applyFont="1" applyBorder="1"/>
    <xf numFmtId="0" fontId="0" fillId="0" borderId="4" xfId="0" applyBorder="1"/>
    <xf numFmtId="0" fontId="0" fillId="0" borderId="33" xfId="0" applyBorder="1"/>
    <xf numFmtId="0" fontId="1" fillId="0" borderId="35" xfId="0" applyFont="1" applyBorder="1"/>
    <xf numFmtId="0" fontId="0" fillId="0" borderId="5" xfId="0" applyBorder="1"/>
    <xf numFmtId="0" fontId="0" fillId="0" borderId="19" xfId="0" applyBorder="1"/>
    <xf numFmtId="0" fontId="0" fillId="0" borderId="0" xfId="0" applyAlignment="1">
      <alignment horizontal="right"/>
    </xf>
    <xf numFmtId="0" fontId="0" fillId="0" borderId="42" xfId="0" applyBorder="1"/>
    <xf numFmtId="0" fontId="0" fillId="0" borderId="43" xfId="0" applyBorder="1"/>
    <xf numFmtId="0" fontId="0" fillId="0" borderId="35" xfId="0" applyBorder="1"/>
    <xf numFmtId="0" fontId="0" fillId="0" borderId="21" xfId="0" applyBorder="1"/>
    <xf numFmtId="20" fontId="0" fillId="0" borderId="35" xfId="0" applyNumberFormat="1" applyBorder="1"/>
    <xf numFmtId="0" fontId="2" fillId="0" borderId="45" xfId="0" applyFont="1" applyBorder="1"/>
    <xf numFmtId="0" fontId="0" fillId="0" borderId="45" xfId="0" applyBorder="1"/>
    <xf numFmtId="0" fontId="2" fillId="0" borderId="10" xfId="0" applyFont="1" applyBorder="1"/>
    <xf numFmtId="20" fontId="0" fillId="0" borderId="10" xfId="0" applyNumberFormat="1" applyBorder="1"/>
    <xf numFmtId="0" fontId="1" fillId="0" borderId="10" xfId="0" applyFont="1" applyBorder="1"/>
    <xf numFmtId="0" fontId="0" fillId="0" borderId="10" xfId="0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3" borderId="10" xfId="0" applyFont="1" applyFill="1" applyBorder="1"/>
    <xf numFmtId="0" fontId="0" fillId="0" borderId="10" xfId="0" applyBorder="1" applyAlignment="1">
      <alignment horizontal="left" wrapText="1"/>
    </xf>
    <xf numFmtId="0" fontId="10" fillId="0" borderId="10" xfId="0" applyFont="1" applyBorder="1"/>
    <xf numFmtId="165" fontId="0" fillId="0" borderId="10" xfId="0" applyNumberFormat="1" applyBorder="1"/>
    <xf numFmtId="165" fontId="0" fillId="0" borderId="0" xfId="0" applyNumberFormat="1"/>
    <xf numFmtId="0" fontId="0" fillId="0" borderId="10" xfId="0" applyBorder="1" applyProtection="1">
      <protection hidden="1"/>
    </xf>
    <xf numFmtId="0" fontId="0" fillId="0" borderId="0" xfId="0" applyProtection="1">
      <protection hidden="1"/>
    </xf>
    <xf numFmtId="0" fontId="11" fillId="0" borderId="8" xfId="0" applyFont="1" applyBorder="1"/>
    <xf numFmtId="0" fontId="0" fillId="2" borderId="9" xfId="0" applyFill="1" applyBorder="1" applyProtection="1">
      <protection hidden="1"/>
    </xf>
    <xf numFmtId="0" fontId="0" fillId="5" borderId="9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2" borderId="10" xfId="0" applyFill="1" applyBorder="1" applyProtection="1">
      <protection hidden="1"/>
    </xf>
    <xf numFmtId="0" fontId="1" fillId="2" borderId="33" xfId="0" applyFont="1" applyFill="1" applyBorder="1" applyProtection="1">
      <protection hidden="1"/>
    </xf>
    <xf numFmtId="0" fontId="0" fillId="6" borderId="0" xfId="0" applyFill="1"/>
    <xf numFmtId="0" fontId="1" fillId="5" borderId="40" xfId="0" applyFont="1" applyFill="1" applyBorder="1" applyProtection="1">
      <protection locked="0"/>
    </xf>
    <xf numFmtId="0" fontId="0" fillId="5" borderId="9" xfId="0" applyFill="1" applyBorder="1"/>
    <xf numFmtId="0" fontId="0" fillId="6" borderId="10" xfId="0" applyFill="1" applyBorder="1"/>
    <xf numFmtId="0" fontId="0" fillId="2" borderId="10" xfId="0" applyFill="1" applyBorder="1" applyAlignment="1" applyProtection="1">
      <alignment horizontal="center"/>
      <protection hidden="1"/>
    </xf>
    <xf numFmtId="0" fontId="1" fillId="2" borderId="10" xfId="0" applyFont="1" applyFill="1" applyBorder="1" applyAlignment="1" applyProtection="1">
      <alignment horizontal="center"/>
      <protection hidden="1"/>
    </xf>
    <xf numFmtId="0" fontId="1" fillId="4" borderId="10" xfId="0" applyFont="1" applyFill="1" applyBorder="1" applyProtection="1">
      <protection hidden="1"/>
    </xf>
    <xf numFmtId="0" fontId="0" fillId="5" borderId="10" xfId="0" applyFill="1" applyBorder="1" applyAlignment="1" applyProtection="1">
      <alignment horizontal="right"/>
      <protection locked="0"/>
    </xf>
    <xf numFmtId="2" fontId="1" fillId="2" borderId="10" xfId="0" applyNumberFormat="1" applyFont="1" applyFill="1" applyBorder="1" applyProtection="1">
      <protection hidden="1"/>
    </xf>
    <xf numFmtId="2" fontId="15" fillId="4" borderId="10" xfId="0" applyNumberFormat="1" applyFont="1" applyFill="1" applyBorder="1" applyProtection="1">
      <protection hidden="1"/>
    </xf>
    <xf numFmtId="0" fontId="14" fillId="0" borderId="0" xfId="0" applyFont="1"/>
    <xf numFmtId="164" fontId="0" fillId="2" borderId="10" xfId="0" applyNumberFormat="1" applyFill="1" applyBorder="1" applyProtection="1">
      <protection hidden="1"/>
    </xf>
    <xf numFmtId="165" fontId="0" fillId="5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hidden="1"/>
    </xf>
    <xf numFmtId="2" fontId="1" fillId="4" borderId="10" xfId="0" applyNumberFormat="1" applyFont="1" applyFill="1" applyBorder="1" applyProtection="1">
      <protection hidden="1"/>
    </xf>
    <xf numFmtId="0" fontId="0" fillId="5" borderId="8" xfId="0" applyFill="1" applyBorder="1"/>
    <xf numFmtId="0" fontId="0" fillId="2" borderId="8" xfId="0" applyFill="1" applyBorder="1"/>
    <xf numFmtId="0" fontId="0" fillId="4" borderId="14" xfId="0" applyFill="1" applyBorder="1"/>
    <xf numFmtId="0" fontId="0" fillId="4" borderId="53" xfId="0" applyFill="1" applyBorder="1" applyProtection="1">
      <protection hidden="1"/>
    </xf>
    <xf numFmtId="0" fontId="1" fillId="0" borderId="8" xfId="0" applyFont="1" applyBorder="1"/>
    <xf numFmtId="0" fontId="1" fillId="2" borderId="9" xfId="0" applyFont="1" applyFill="1" applyBorder="1" applyProtection="1">
      <protection hidden="1"/>
    </xf>
    <xf numFmtId="0" fontId="0" fillId="0" borderId="26" xfId="0" applyBorder="1"/>
    <xf numFmtId="0" fontId="0" fillId="0" borderId="0" xfId="0" applyBorder="1"/>
    <xf numFmtId="0" fontId="0" fillId="0" borderId="57" xfId="0" applyBorder="1"/>
    <xf numFmtId="0" fontId="1" fillId="0" borderId="14" xfId="0" applyFont="1" applyBorder="1"/>
    <xf numFmtId="0" fontId="7" fillId="0" borderId="39" xfId="0" applyFont="1" applyBorder="1" applyAlignment="1">
      <alignment horizontal="center"/>
    </xf>
    <xf numFmtId="166" fontId="0" fillId="2" borderId="10" xfId="0" applyNumberFormat="1" applyFill="1" applyBorder="1" applyProtection="1">
      <protection hidden="1"/>
    </xf>
    <xf numFmtId="0" fontId="16" fillId="0" borderId="10" xfId="0" applyFont="1" applyBorder="1"/>
    <xf numFmtId="165" fontId="0" fillId="2" borderId="10" xfId="0" applyNumberFormat="1" applyFill="1" applyBorder="1" applyProtection="1">
      <protection locked="0"/>
    </xf>
    <xf numFmtId="0" fontId="0" fillId="0" borderId="0" xfId="0"/>
    <xf numFmtId="0" fontId="19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1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0" fillId="0" borderId="28" xfId="0" applyBorder="1" applyAlignment="1">
      <alignment horizontal="left"/>
    </xf>
    <xf numFmtId="0" fontId="0" fillId="5" borderId="61" xfId="0" applyFill="1" applyBorder="1"/>
    <xf numFmtId="0" fontId="0" fillId="2" borderId="61" xfId="0" applyFill="1" applyBorder="1"/>
    <xf numFmtId="0" fontId="0" fillId="4" borderId="61" xfId="0" applyFill="1" applyBorder="1"/>
    <xf numFmtId="0" fontId="0" fillId="7" borderId="61" xfId="0" applyFill="1" applyBorder="1"/>
    <xf numFmtId="0" fontId="0" fillId="5" borderId="65" xfId="0" applyFill="1" applyBorder="1"/>
    <xf numFmtId="0" fontId="0" fillId="2" borderId="65" xfId="0" applyFill="1" applyBorder="1"/>
    <xf numFmtId="0" fontId="0" fillId="4" borderId="65" xfId="0" applyFill="1" applyBorder="1"/>
    <xf numFmtId="0" fontId="12" fillId="8" borderId="74" xfId="0" applyFont="1" applyFill="1" applyBorder="1" applyAlignment="1">
      <alignment horizontal="left" wrapText="1"/>
    </xf>
    <xf numFmtId="0" fontId="12" fillId="9" borderId="74" xfId="0" applyFont="1" applyFill="1" applyBorder="1" applyAlignment="1">
      <alignment horizontal="left" wrapText="1"/>
    </xf>
    <xf numFmtId="0" fontId="12" fillId="10" borderId="74" xfId="0" applyFont="1" applyFill="1" applyBorder="1" applyAlignment="1">
      <alignment horizontal="left" wrapText="1"/>
    </xf>
    <xf numFmtId="0" fontId="12" fillId="11" borderId="76" xfId="0" applyFont="1" applyFill="1" applyBorder="1" applyAlignment="1">
      <alignment horizontal="left" wrapText="1"/>
    </xf>
    <xf numFmtId="0" fontId="12" fillId="11" borderId="67" xfId="0" applyFont="1" applyFill="1" applyBorder="1" applyAlignment="1">
      <alignment horizontal="left" wrapText="1"/>
    </xf>
    <xf numFmtId="0" fontId="12" fillId="11" borderId="81" xfId="0" applyFont="1" applyFill="1" applyBorder="1" applyAlignment="1">
      <alignment wrapText="1"/>
    </xf>
    <xf numFmtId="0" fontId="12" fillId="8" borderId="80" xfId="0" applyFont="1" applyFill="1" applyBorder="1" applyAlignment="1">
      <alignment wrapText="1"/>
    </xf>
    <xf numFmtId="0" fontId="12" fillId="9" borderId="80" xfId="0" applyFont="1" applyFill="1" applyBorder="1" applyAlignment="1">
      <alignment wrapText="1"/>
    </xf>
    <xf numFmtId="0" fontId="12" fillId="10" borderId="80" xfId="0" applyFont="1" applyFill="1" applyBorder="1" applyAlignment="1">
      <alignment wrapText="1"/>
    </xf>
    <xf numFmtId="0" fontId="19" fillId="0" borderId="89" xfId="0" applyFont="1" applyBorder="1" applyAlignment="1">
      <alignment horizontal="center"/>
    </xf>
    <xf numFmtId="0" fontId="19" fillId="0" borderId="90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left" vertical="center"/>
    </xf>
    <xf numFmtId="0" fontId="19" fillId="0" borderId="91" xfId="0" applyFont="1" applyBorder="1" applyAlignment="1">
      <alignment horizontal="left" vertical="center"/>
    </xf>
    <xf numFmtId="0" fontId="11" fillId="0" borderId="92" xfId="0" applyFont="1" applyBorder="1" applyAlignment="1">
      <alignment wrapText="1"/>
    </xf>
    <xf numFmtId="0" fontId="19" fillId="0" borderId="95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wrapText="1"/>
    </xf>
    <xf numFmtId="0" fontId="11" fillId="0" borderId="59" xfId="0" applyFont="1" applyBorder="1" applyAlignment="1">
      <alignment vertical="center"/>
    </xf>
    <xf numFmtId="0" fontId="19" fillId="0" borderId="58" xfId="0" applyFont="1" applyBorder="1" applyAlignment="1">
      <alignment horizontal="left" vertical="center"/>
    </xf>
    <xf numFmtId="0" fontId="11" fillId="0" borderId="59" xfId="0" applyFont="1" applyBorder="1" applyAlignment="1">
      <alignment wrapText="1"/>
    </xf>
    <xf numFmtId="0" fontId="11" fillId="0" borderId="58" xfId="0" applyFont="1" applyBorder="1" applyAlignment="1">
      <alignment horizontal="center"/>
    </xf>
    <xf numFmtId="0" fontId="11" fillId="0" borderId="59" xfId="0" applyFont="1" applyBorder="1" applyAlignment="1">
      <alignment horizontal="left" vertical="center" wrapText="1"/>
    </xf>
    <xf numFmtId="0" fontId="19" fillId="0" borderId="58" xfId="0" applyFont="1" applyBorder="1" applyAlignment="1">
      <alignment horizontal="center" vertical="center" wrapText="1"/>
    </xf>
    <xf numFmtId="0" fontId="19" fillId="0" borderId="99" xfId="0" applyFont="1" applyBorder="1" applyAlignment="1">
      <alignment horizontal="center" vertical="center" wrapText="1"/>
    </xf>
    <xf numFmtId="0" fontId="19" fillId="0" borderId="101" xfId="0" applyFont="1" applyBorder="1" applyAlignment="1">
      <alignment horizontal="left" vertical="center" wrapText="1"/>
    </xf>
    <xf numFmtId="0" fontId="0" fillId="0" borderId="9" xfId="0" applyFill="1" applyBorder="1" applyProtection="1"/>
    <xf numFmtId="0" fontId="0" fillId="0" borderId="10" xfId="0" applyFill="1" applyBorder="1" applyProtection="1"/>
    <xf numFmtId="0" fontId="1" fillId="0" borderId="37" xfId="0" applyFont="1" applyFill="1" applyBorder="1" applyProtection="1"/>
    <xf numFmtId="0" fontId="0" fillId="5" borderId="46" xfId="0" applyFill="1" applyBorder="1" applyAlignment="1" applyProtection="1">
      <alignment horizontal="center"/>
      <protection locked="0"/>
    </xf>
    <xf numFmtId="165" fontId="0" fillId="2" borderId="10" xfId="0" applyNumberFormat="1" applyFill="1" applyBorder="1" applyProtection="1">
      <protection hidden="1"/>
    </xf>
    <xf numFmtId="0" fontId="11" fillId="14" borderId="10" xfId="0" applyFont="1" applyFill="1" applyBorder="1" applyAlignment="1" applyProtection="1">
      <alignment horizontal="center" vertical="center"/>
      <protection locked="0"/>
    </xf>
    <xf numFmtId="167" fontId="19" fillId="5" borderId="10" xfId="0" applyNumberFormat="1" applyFont="1" applyFill="1" applyBorder="1" applyAlignment="1" applyProtection="1">
      <alignment horizontal="center" vertical="center"/>
      <protection locked="0"/>
    </xf>
    <xf numFmtId="0" fontId="11" fillId="14" borderId="10" xfId="0" applyFont="1" applyFill="1" applyBorder="1" applyAlignment="1" applyProtection="1">
      <alignment horizontal="center"/>
      <protection locked="0"/>
    </xf>
    <xf numFmtId="167" fontId="18" fillId="2" borderId="10" xfId="0" applyNumberFormat="1" applyFont="1" applyFill="1" applyBorder="1" applyAlignment="1" applyProtection="1">
      <alignment horizontal="center" vertical="center"/>
      <protection hidden="1"/>
    </xf>
    <xf numFmtId="167" fontId="19" fillId="13" borderId="100" xfId="0" applyNumberFormat="1" applyFont="1" applyFill="1" applyBorder="1" applyAlignment="1" applyProtection="1">
      <alignment horizontal="center" vertical="center"/>
      <protection hidden="1"/>
    </xf>
    <xf numFmtId="167" fontId="11" fillId="2" borderId="10" xfId="0" applyNumberFormat="1" applyFont="1" applyFill="1" applyBorder="1" applyAlignment="1" applyProtection="1">
      <alignment horizontal="center" vertical="center"/>
      <protection hidden="1"/>
    </xf>
    <xf numFmtId="167" fontId="11" fillId="5" borderId="10" xfId="0" applyNumberFormat="1" applyFont="1" applyFill="1" applyBorder="1" applyAlignment="1" applyProtection="1">
      <alignment horizontal="center" vertical="center"/>
      <protection locked="0"/>
    </xf>
    <xf numFmtId="0" fontId="11" fillId="14" borderId="28" xfId="0" applyFont="1" applyFill="1" applyBorder="1" applyAlignment="1" applyProtection="1">
      <alignment vertical="center"/>
      <protection locked="0"/>
    </xf>
    <xf numFmtId="0" fontId="11" fillId="14" borderId="10" xfId="0" applyFont="1" applyFill="1" applyBorder="1" applyAlignment="1" applyProtection="1">
      <alignment vertical="center"/>
      <protection locked="0"/>
    </xf>
    <xf numFmtId="0" fontId="11" fillId="14" borderId="10" xfId="0" applyFont="1" applyFill="1" applyBorder="1" applyAlignment="1" applyProtection="1">
      <alignment horizontal="left"/>
      <protection locked="0"/>
    </xf>
    <xf numFmtId="0" fontId="11" fillId="14" borderId="59" xfId="0" applyFont="1" applyFill="1" applyBorder="1" applyAlignment="1" applyProtection="1">
      <alignment horizontal="center" vertical="center"/>
      <protection locked="0"/>
    </xf>
    <xf numFmtId="0" fontId="11" fillId="14" borderId="10" xfId="0" applyFont="1" applyFill="1" applyBorder="1" applyProtection="1">
      <protection locked="0"/>
    </xf>
    <xf numFmtId="167" fontId="18" fillId="2" borderId="32" xfId="0" applyNumberFormat="1" applyFont="1" applyFill="1" applyBorder="1" applyAlignment="1" applyProtection="1">
      <alignment horizontal="center" vertical="center"/>
      <protection hidden="1"/>
    </xf>
    <xf numFmtId="0" fontId="24" fillId="4" borderId="44" xfId="0" applyFont="1" applyFill="1" applyBorder="1" applyProtection="1">
      <protection hidden="1"/>
    </xf>
    <xf numFmtId="0" fontId="12" fillId="10" borderId="8" xfId="0" applyFont="1" applyFill="1" applyBorder="1" applyAlignment="1">
      <alignment wrapText="1"/>
    </xf>
    <xf numFmtId="0" fontId="14" fillId="15" borderId="10" xfId="0" applyFont="1" applyFill="1" applyBorder="1" applyAlignment="1" applyProtection="1">
      <alignment horizontal="right"/>
    </xf>
    <xf numFmtId="0" fontId="0" fillId="15" borderId="10" xfId="0" applyFill="1" applyBorder="1" applyAlignment="1" applyProtection="1">
      <alignment horizontal="right"/>
    </xf>
    <xf numFmtId="0" fontId="0" fillId="7" borderId="2" xfId="0" applyFill="1" applyBorder="1" applyProtection="1"/>
    <xf numFmtId="0" fontId="0" fillId="7" borderId="3" xfId="0" applyFill="1" applyBorder="1" applyProtection="1"/>
    <xf numFmtId="0" fontId="0" fillId="7" borderId="10" xfId="0" applyFill="1" applyBorder="1" applyAlignment="1" applyProtection="1">
      <alignment horizontal="center"/>
    </xf>
    <xf numFmtId="0" fontId="0" fillId="7" borderId="46" xfId="0" applyFill="1" applyBorder="1" applyAlignment="1" applyProtection="1">
      <alignment horizontal="center"/>
    </xf>
    <xf numFmtId="0" fontId="0" fillId="7" borderId="9" xfId="0" applyFill="1" applyBorder="1" applyProtection="1"/>
    <xf numFmtId="0" fontId="0" fillId="7" borderId="10" xfId="0" applyFill="1" applyBorder="1" applyAlignment="1" applyProtection="1">
      <alignment horizontal="right"/>
    </xf>
    <xf numFmtId="0" fontId="0" fillId="7" borderId="10" xfId="0" applyFill="1" applyBorder="1" applyProtection="1"/>
    <xf numFmtId="0" fontId="0" fillId="12" borderId="10" xfId="0" applyFill="1" applyBorder="1" applyProtection="1"/>
    <xf numFmtId="166" fontId="0" fillId="7" borderId="10" xfId="0" applyNumberFormat="1" applyFill="1" applyBorder="1" applyProtection="1">
      <protection hidden="1"/>
    </xf>
    <xf numFmtId="164" fontId="0" fillId="7" borderId="10" xfId="0" applyNumberFormat="1" applyFill="1" applyBorder="1" applyProtection="1">
      <protection hidden="1"/>
    </xf>
    <xf numFmtId="166" fontId="0" fillId="12" borderId="10" xfId="0" applyNumberFormat="1" applyFill="1" applyBorder="1" applyProtection="1">
      <protection hidden="1"/>
    </xf>
    <xf numFmtId="164" fontId="0" fillId="12" borderId="10" xfId="0" applyNumberFormat="1" applyFill="1" applyBorder="1" applyProtection="1">
      <protection hidden="1"/>
    </xf>
    <xf numFmtId="168" fontId="0" fillId="2" borderId="10" xfId="0" applyNumberFormat="1" applyFill="1" applyBorder="1" applyProtection="1">
      <protection hidden="1"/>
    </xf>
    <xf numFmtId="0" fontId="0" fillId="0" borderId="10" xfId="0" applyBorder="1" applyAlignment="1">
      <alignment horizontal="center"/>
    </xf>
    <xf numFmtId="0" fontId="0" fillId="0" borderId="61" xfId="0" applyBorder="1" applyAlignment="1">
      <alignment horizontal="left"/>
    </xf>
    <xf numFmtId="20" fontId="0" fillId="0" borderId="32" xfId="0" applyNumberFormat="1" applyBorder="1" applyAlignment="1">
      <alignment horizontal="center"/>
    </xf>
    <xf numFmtId="0" fontId="0" fillId="0" borderId="66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12" borderId="9" xfId="0" applyFill="1" applyBorder="1" applyProtection="1">
      <protection hidden="1"/>
    </xf>
    <xf numFmtId="0" fontId="1" fillId="12" borderId="33" xfId="0" applyFont="1" applyFill="1" applyBorder="1" applyProtection="1">
      <protection hidden="1"/>
    </xf>
    <xf numFmtId="0" fontId="0" fillId="12" borderId="33" xfId="0" applyFill="1" applyBorder="1" applyProtection="1">
      <protection hidden="1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1" xfId="0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0" fillId="0" borderId="61" xfId="0" applyFont="1" applyBorder="1" applyAlignment="1">
      <alignment horizontal="left"/>
    </xf>
    <xf numFmtId="0" fontId="0" fillId="0" borderId="6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20" fontId="0" fillId="0" borderId="4" xfId="0" applyNumberFormat="1" applyBorder="1" applyAlignment="1">
      <alignment horizontal="center"/>
    </xf>
    <xf numFmtId="20" fontId="0" fillId="0" borderId="5" xfId="0" applyNumberFormat="1" applyBorder="1" applyAlignment="1">
      <alignment horizontal="center"/>
    </xf>
    <xf numFmtId="20" fontId="0" fillId="0" borderId="6" xfId="0" applyNumberFormat="1" applyBorder="1" applyAlignment="1">
      <alignment horizontal="center"/>
    </xf>
    <xf numFmtId="20" fontId="0" fillId="0" borderId="7" xfId="0" applyNumberFormat="1" applyBorder="1" applyAlignment="1">
      <alignment horizontal="center"/>
    </xf>
    <xf numFmtId="20" fontId="0" fillId="0" borderId="8" xfId="0" applyNumberFormat="1" applyBorder="1" applyAlignment="1">
      <alignment horizontal="center"/>
    </xf>
    <xf numFmtId="20" fontId="0" fillId="0" borderId="10" xfId="0" applyNumberFormat="1" applyBorder="1" applyAlignment="1">
      <alignment horizontal="center"/>
    </xf>
    <xf numFmtId="20" fontId="0" fillId="0" borderId="9" xfId="0" applyNumberFormat="1" applyBorder="1" applyAlignment="1">
      <alignment horizontal="center"/>
    </xf>
    <xf numFmtId="20" fontId="0" fillId="0" borderId="11" xfId="0" applyNumberFormat="1" applyBorder="1" applyAlignment="1">
      <alignment horizontal="center"/>
    </xf>
    <xf numFmtId="20" fontId="0" fillId="0" borderId="12" xfId="0" applyNumberFormat="1" applyBorder="1" applyAlignment="1">
      <alignment horizontal="center"/>
    </xf>
    <xf numFmtId="20" fontId="0" fillId="0" borderId="13" xfId="0" applyNumberFormat="1" applyBorder="1" applyAlignment="1">
      <alignment horizontal="center"/>
    </xf>
    <xf numFmtId="20" fontId="0" fillId="0" borderId="14" xfId="0" applyNumberFormat="1" applyBorder="1" applyAlignment="1">
      <alignment horizontal="center"/>
    </xf>
    <xf numFmtId="20" fontId="0" fillId="0" borderId="16" xfId="0" applyNumberFormat="1" applyBorder="1" applyAlignment="1">
      <alignment horizontal="center"/>
    </xf>
    <xf numFmtId="20" fontId="0" fillId="0" borderId="15" xfId="0" applyNumberFormat="1" applyBorder="1" applyAlignment="1">
      <alignment horizontal="center"/>
    </xf>
    <xf numFmtId="20" fontId="0" fillId="0" borderId="17" xfId="0" applyNumberFormat="1" applyBorder="1" applyAlignment="1">
      <alignment horizontal="center"/>
    </xf>
    <xf numFmtId="20" fontId="0" fillId="0" borderId="18" xfId="0" applyNumberFormat="1" applyBorder="1" applyAlignment="1">
      <alignment horizontal="center"/>
    </xf>
    <xf numFmtId="20" fontId="0" fillId="0" borderId="19" xfId="0" applyNumberFormat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20" fontId="0" fillId="0" borderId="21" xfId="0" applyNumberFormat="1" applyBorder="1" applyAlignment="1">
      <alignment horizontal="center"/>
    </xf>
    <xf numFmtId="20" fontId="0" fillId="0" borderId="2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1" xfId="0" applyBorder="1" applyAlignment="1">
      <alignment horizontal="center"/>
    </xf>
    <xf numFmtId="0" fontId="1" fillId="0" borderId="14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1" fillId="0" borderId="34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0" fillId="0" borderId="23" xfId="0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hidden="1"/>
    </xf>
    <xf numFmtId="0" fontId="0" fillId="0" borderId="29" xfId="0" applyBorder="1" applyAlignment="1" applyProtection="1">
      <alignment horizontal="center"/>
      <protection hidden="1"/>
    </xf>
    <xf numFmtId="0" fontId="0" fillId="0" borderId="30" xfId="0" applyBorder="1" applyAlignment="1" applyProtection="1">
      <alignment horizontal="center"/>
      <protection hidden="1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2" fillId="0" borderId="104" xfId="0" applyFont="1" applyFill="1" applyBorder="1" applyAlignment="1">
      <alignment horizontal="left" wrapText="1"/>
    </xf>
    <xf numFmtId="0" fontId="12" fillId="0" borderId="77" xfId="0" applyFont="1" applyFill="1" applyBorder="1" applyAlignment="1">
      <alignment horizontal="left" wrapText="1"/>
    </xf>
    <xf numFmtId="0" fontId="12" fillId="0" borderId="78" xfId="0" applyFont="1" applyFill="1" applyBorder="1" applyAlignment="1">
      <alignment horizontal="left" wrapText="1"/>
    </xf>
    <xf numFmtId="20" fontId="0" fillId="0" borderId="35" xfId="0" applyNumberFormat="1" applyBorder="1" applyAlignment="1">
      <alignment horizontal="center"/>
    </xf>
    <xf numFmtId="20" fontId="0" fillId="0" borderId="31" xfId="0" applyNumberFormat="1" applyBorder="1" applyAlignment="1">
      <alignment horizontal="center"/>
    </xf>
    <xf numFmtId="20" fontId="0" fillId="0" borderId="32" xfId="0" applyNumberForma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12" xfId="0" applyBorder="1" applyAlignment="1" applyProtection="1">
      <alignment horizontal="center"/>
      <protection hidden="1"/>
    </xf>
    <xf numFmtId="0" fontId="0" fillId="0" borderId="51" xfId="0" applyBorder="1" applyAlignment="1" applyProtection="1">
      <alignment horizontal="center"/>
      <protection hidden="1"/>
    </xf>
    <xf numFmtId="0" fontId="23" fillId="0" borderId="71" xfId="0" applyFont="1" applyFill="1" applyBorder="1" applyAlignment="1">
      <alignment horizontal="center" wrapText="1"/>
    </xf>
    <xf numFmtId="0" fontId="23" fillId="0" borderId="72" xfId="0" applyFont="1" applyFill="1" applyBorder="1" applyAlignment="1">
      <alignment horizontal="center" wrapText="1"/>
    </xf>
    <xf numFmtId="0" fontId="23" fillId="0" borderId="73" xfId="0" applyFont="1" applyFill="1" applyBorder="1" applyAlignment="1">
      <alignment horizontal="center" wrapText="1"/>
    </xf>
    <xf numFmtId="0" fontId="12" fillId="0" borderId="70" xfId="0" applyFont="1" applyFill="1" applyBorder="1" applyAlignment="1">
      <alignment horizontal="left" wrapText="1"/>
    </xf>
    <xf numFmtId="0" fontId="12" fillId="0" borderId="75" xfId="0" applyFont="1" applyFill="1" applyBorder="1" applyAlignment="1">
      <alignment horizontal="left" wrapText="1"/>
    </xf>
    <xf numFmtId="0" fontId="1" fillId="0" borderId="3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0" borderId="52" xfId="0" applyBorder="1" applyAlignment="1">
      <alignment horizontal="center"/>
    </xf>
    <xf numFmtId="0" fontId="12" fillId="0" borderId="68" xfId="0" applyFont="1" applyFill="1" applyBorder="1" applyAlignment="1">
      <alignment horizontal="left" wrapText="1"/>
    </xf>
    <xf numFmtId="0" fontId="12" fillId="0" borderId="69" xfId="0" applyFont="1" applyFill="1" applyBorder="1" applyAlignment="1">
      <alignment horizontal="left" wrapText="1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64" xfId="0" applyFont="1" applyBorder="1" applyAlignment="1">
      <alignment horizontal="center"/>
    </xf>
    <xf numFmtId="0" fontId="0" fillId="0" borderId="66" xfId="0" applyBorder="1" applyAlignment="1">
      <alignment horizontal="left"/>
    </xf>
    <xf numFmtId="0" fontId="0" fillId="0" borderId="16" xfId="0" applyBorder="1" applyAlignment="1">
      <alignment horizontal="center"/>
    </xf>
    <xf numFmtId="0" fontId="7" fillId="0" borderId="10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9" xfId="0" applyFont="1" applyBorder="1" applyAlignment="1">
      <alignment horizontal="center"/>
    </xf>
    <xf numFmtId="0" fontId="0" fillId="0" borderId="46" xfId="0" applyBorder="1" applyAlignment="1">
      <alignment horizontal="right"/>
    </xf>
    <xf numFmtId="0" fontId="12" fillId="0" borderId="39" xfId="0" applyFont="1" applyFill="1" applyBorder="1" applyAlignment="1">
      <alignment horizontal="left" wrapText="1"/>
    </xf>
    <xf numFmtId="0" fontId="12" fillId="0" borderId="18" xfId="0" applyFont="1" applyFill="1" applyBorder="1" applyAlignment="1">
      <alignment horizontal="left" wrapText="1"/>
    </xf>
    <xf numFmtId="0" fontId="12" fillId="0" borderId="82" xfId="0" applyFont="1" applyFill="1" applyBorder="1" applyAlignment="1">
      <alignment horizontal="left" wrapText="1"/>
    </xf>
    <xf numFmtId="0" fontId="2" fillId="0" borderId="28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51" xfId="0" applyFont="1" applyBorder="1" applyAlignment="1">
      <alignment horizontal="right"/>
    </xf>
    <xf numFmtId="0" fontId="0" fillId="3" borderId="10" xfId="0" applyFill="1" applyBorder="1" applyAlignment="1">
      <alignment horizontal="center"/>
    </xf>
    <xf numFmtId="0" fontId="7" fillId="0" borderId="28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51" xfId="0" applyFont="1" applyBorder="1" applyAlignment="1">
      <alignment horizontal="right"/>
    </xf>
    <xf numFmtId="0" fontId="12" fillId="0" borderId="12" xfId="0" applyFont="1" applyFill="1" applyBorder="1" applyAlignment="1">
      <alignment wrapText="1"/>
    </xf>
    <xf numFmtId="0" fontId="12" fillId="0" borderId="60" xfId="0" applyFont="1" applyFill="1" applyBorder="1" applyAlignment="1">
      <alignment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36" xfId="0" applyFont="1" applyFill="1" applyBorder="1" applyAlignment="1">
      <alignment horizontal="center" vertical="center" wrapText="1"/>
    </xf>
    <xf numFmtId="0" fontId="23" fillId="0" borderId="79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51" xfId="0" applyFont="1" applyBorder="1" applyAlignment="1">
      <alignment horizontal="left" wrapText="1"/>
    </xf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left" wrapText="1"/>
    </xf>
    <xf numFmtId="0" fontId="12" fillId="0" borderId="103" xfId="0" applyFont="1" applyFill="1" applyBorder="1" applyAlignment="1">
      <alignment horizontal="left" wrapText="1"/>
    </xf>
    <xf numFmtId="0" fontId="12" fillId="0" borderId="30" xfId="0" applyFont="1" applyFill="1" applyBorder="1" applyAlignment="1">
      <alignment horizontal="left" wrapText="1"/>
    </xf>
    <xf numFmtId="0" fontId="12" fillId="0" borderId="94" xfId="0" applyFont="1" applyFill="1" applyBorder="1" applyAlignment="1">
      <alignment horizontal="left" wrapText="1"/>
    </xf>
    <xf numFmtId="0" fontId="0" fillId="0" borderId="10" xfId="0" applyBorder="1" applyAlignment="1">
      <alignment horizontal="left"/>
    </xf>
    <xf numFmtId="0" fontId="0" fillId="0" borderId="28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51" xfId="0" applyBorder="1" applyAlignment="1">
      <alignment horizontal="right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165" fontId="0" fillId="0" borderId="10" xfId="0" applyNumberFormat="1" applyBorder="1" applyAlignment="1">
      <alignment horizontal="right"/>
    </xf>
    <xf numFmtId="0" fontId="0" fillId="0" borderId="35" xfId="0" applyBorder="1" applyAlignment="1">
      <alignment horizontal="center"/>
    </xf>
    <xf numFmtId="0" fontId="19" fillId="0" borderId="96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9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9" fillId="0" borderId="85" xfId="0" applyFont="1" applyBorder="1" applyAlignment="1">
      <alignment horizontal="center" vertical="center"/>
    </xf>
    <xf numFmtId="0" fontId="18" fillId="0" borderId="102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20" fillId="0" borderId="93" xfId="0" applyFont="1" applyBorder="1" applyAlignment="1">
      <alignment horizontal="left" vertical="center"/>
    </xf>
    <xf numFmtId="0" fontId="20" fillId="0" borderId="30" xfId="0" applyFont="1" applyBorder="1" applyAlignment="1">
      <alignment horizontal="left" vertical="center"/>
    </xf>
    <xf numFmtId="0" fontId="20" fillId="0" borderId="94" xfId="0" applyFont="1" applyBorder="1" applyAlignment="1">
      <alignment horizontal="left" vertical="center"/>
    </xf>
    <xf numFmtId="0" fontId="11" fillId="0" borderId="97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8" xfId="0" applyFont="1" applyBorder="1" applyAlignment="1">
      <alignment horizontal="center"/>
    </xf>
    <xf numFmtId="0" fontId="19" fillId="0" borderId="100" xfId="0" applyFont="1" applyBorder="1" applyAlignment="1">
      <alignment horizontal="left" wrapText="1"/>
    </xf>
    <xf numFmtId="0" fontId="11" fillId="0" borderId="10" xfId="0" applyFont="1" applyBorder="1" applyAlignment="1">
      <alignment horizontal="left" vertical="center" wrapText="1"/>
    </xf>
    <xf numFmtId="0" fontId="20" fillId="0" borderId="86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8" xfId="0" applyFont="1" applyBorder="1" applyAlignment="1">
      <alignment horizontal="left" vertical="center"/>
    </xf>
    <xf numFmtId="0" fontId="20" fillId="0" borderId="35" xfId="0" applyFont="1" applyBorder="1" applyAlignment="1">
      <alignment horizontal="right" vertical="center"/>
    </xf>
    <xf numFmtId="0" fontId="20" fillId="0" borderId="21" xfId="0" applyFont="1" applyBorder="1" applyAlignment="1">
      <alignment horizontal="right" vertical="center"/>
    </xf>
    <xf numFmtId="0" fontId="20" fillId="0" borderId="31" xfId="0" applyFont="1" applyBorder="1" applyAlignment="1">
      <alignment horizontal="right" vertical="center"/>
    </xf>
    <xf numFmtId="0" fontId="1" fillId="0" borderId="6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20" fillId="0" borderId="28" xfId="0" applyFont="1" applyBorder="1" applyAlignment="1">
      <alignment horizontal="right" vertical="center"/>
    </xf>
    <xf numFmtId="0" fontId="20" fillId="0" borderId="12" xfId="0" applyFont="1" applyBorder="1" applyAlignment="1">
      <alignment horizontal="right" vertical="center"/>
    </xf>
    <xf numFmtId="0" fontId="20" fillId="0" borderId="51" xfId="0" applyFont="1" applyBorder="1" applyAlignment="1">
      <alignment horizontal="right" vertical="center"/>
    </xf>
    <xf numFmtId="0" fontId="20" fillId="0" borderId="35" xfId="0" applyFont="1" applyBorder="1" applyAlignment="1">
      <alignment horizontal="right" vertical="center" wrapText="1"/>
    </xf>
    <xf numFmtId="0" fontId="20" fillId="0" borderId="21" xfId="0" applyFont="1" applyBorder="1" applyAlignment="1">
      <alignment horizontal="right" vertical="center" wrapText="1"/>
    </xf>
    <xf numFmtId="0" fontId="20" fillId="0" borderId="31" xfId="0" applyFont="1" applyBorder="1" applyAlignment="1">
      <alignment horizontal="right" vertical="center" wrapText="1"/>
    </xf>
    <xf numFmtId="0" fontId="0" fillId="12" borderId="9" xfId="0" applyFill="1" applyBorder="1" applyProtection="1"/>
    <xf numFmtId="0" fontId="0" fillId="0" borderId="13" xfId="0" applyBorder="1" applyProtection="1"/>
    <xf numFmtId="0" fontId="1" fillId="12" borderId="33" xfId="0" applyFont="1" applyFill="1" applyBorder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"/>
  <sheetViews>
    <sheetView zoomScale="70" zoomScaleNormal="70" workbookViewId="0">
      <selection activeCell="P13" sqref="P13"/>
    </sheetView>
  </sheetViews>
  <sheetFormatPr defaultRowHeight="14.5" x14ac:dyDescent="0.35"/>
  <cols>
    <col min="1" max="1" width="14" bestFit="1" customWidth="1"/>
    <col min="2" max="35" width="6.453125" bestFit="1" customWidth="1"/>
  </cols>
  <sheetData>
    <row r="1" spans="1:35" x14ac:dyDescent="0.35">
      <c r="A1" s="28" t="s">
        <v>0</v>
      </c>
      <c r="B1" s="27">
        <v>3.472222222222222E-3</v>
      </c>
      <c r="C1" s="27">
        <v>6.9444444444444441E-3</v>
      </c>
      <c r="D1" s="27">
        <v>1.0416666666666701E-2</v>
      </c>
      <c r="E1" s="27">
        <v>1.38888888888889E-2</v>
      </c>
      <c r="F1" s="27">
        <v>1.7361111111111101E-2</v>
      </c>
      <c r="G1" s="27">
        <v>2.0833333333333301E-2</v>
      </c>
      <c r="H1" s="27">
        <v>2.43055555555555E-2</v>
      </c>
      <c r="I1" s="27">
        <v>2.7777777777777801E-2</v>
      </c>
      <c r="J1" s="27">
        <v>3.125E-2</v>
      </c>
      <c r="K1" s="27">
        <v>3.4722222222222203E-2</v>
      </c>
      <c r="L1" s="27">
        <v>3.8194444444444399E-2</v>
      </c>
      <c r="M1" s="27">
        <v>4.1666666666666602E-2</v>
      </c>
      <c r="N1" s="27">
        <v>4.5138888888888888E-2</v>
      </c>
      <c r="O1" s="27">
        <v>4.8611111111111112E-2</v>
      </c>
      <c r="P1" s="27">
        <v>5.2083333333333336E-2</v>
      </c>
      <c r="Q1" s="27">
        <v>5.5555555555555552E-2</v>
      </c>
      <c r="R1" s="27">
        <v>5.9027777777777783E-2</v>
      </c>
      <c r="S1" s="27">
        <v>6.25E-2</v>
      </c>
      <c r="T1" s="27">
        <v>6.5972222222222224E-2</v>
      </c>
      <c r="U1" s="27">
        <v>6.9444444444444434E-2</v>
      </c>
      <c r="V1" s="27">
        <v>7.2916666666666671E-2</v>
      </c>
      <c r="W1" s="27">
        <v>7.6388888888888895E-2</v>
      </c>
      <c r="X1" s="27">
        <v>7.9861111111111105E-2</v>
      </c>
      <c r="Y1" s="27">
        <v>8.3333333333333329E-2</v>
      </c>
      <c r="Z1" s="27">
        <v>8.6805555555555566E-2</v>
      </c>
      <c r="AA1" s="27">
        <v>9.0277777777777776E-2</v>
      </c>
      <c r="AB1" s="27">
        <v>9.375E-2</v>
      </c>
      <c r="AC1" s="27">
        <v>9.7222222222222224E-2</v>
      </c>
      <c r="AD1" s="27">
        <v>0.10069444444444443</v>
      </c>
      <c r="AE1" s="27">
        <v>0.10416666666666667</v>
      </c>
      <c r="AF1" s="27">
        <v>0.1076388888888889</v>
      </c>
      <c r="AG1" s="27">
        <v>0.1111111111111111</v>
      </c>
      <c r="AH1" s="27">
        <v>0.11458333333333333</v>
      </c>
      <c r="AI1" s="27">
        <v>0.11805555555555557</v>
      </c>
    </row>
    <row r="2" spans="1:35" x14ac:dyDescent="0.35">
      <c r="A2" s="28" t="s">
        <v>1</v>
      </c>
      <c r="B2" s="153" t="s">
        <v>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 t="s">
        <v>3</v>
      </c>
      <c r="O2" s="153"/>
      <c r="P2" s="153"/>
      <c r="Q2" s="153"/>
      <c r="R2" s="153"/>
      <c r="S2" s="153"/>
      <c r="T2" s="153"/>
      <c r="U2" s="153"/>
      <c r="V2" s="153"/>
      <c r="W2" s="153" t="s">
        <v>4</v>
      </c>
      <c r="X2" s="153"/>
      <c r="Y2" s="153" t="s">
        <v>3</v>
      </c>
      <c r="Z2" s="153"/>
      <c r="AA2" s="153"/>
      <c r="AB2" s="153"/>
      <c r="AC2" s="153"/>
      <c r="AD2" s="153"/>
      <c r="AE2" s="153"/>
      <c r="AF2" s="153"/>
      <c r="AG2" s="153"/>
      <c r="AH2" s="153" t="s">
        <v>4</v>
      </c>
      <c r="AI2" s="153"/>
    </row>
    <row r="3" spans="1:35" x14ac:dyDescent="0.35">
      <c r="A3" s="28" t="s">
        <v>5</v>
      </c>
      <c r="B3" s="153" t="s">
        <v>6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 t="s">
        <v>7</v>
      </c>
      <c r="O3" s="153"/>
      <c r="P3" s="153"/>
      <c r="Q3" s="153"/>
      <c r="R3" s="153"/>
      <c r="S3" s="153"/>
      <c r="T3" s="153"/>
      <c r="U3" s="153"/>
      <c r="V3" s="153"/>
      <c r="W3" s="153" t="s">
        <v>8</v>
      </c>
      <c r="X3" s="153"/>
      <c r="Y3" s="154" t="s">
        <v>9</v>
      </c>
      <c r="Z3" s="155"/>
      <c r="AA3" s="155"/>
      <c r="AB3" s="155"/>
      <c r="AC3" s="155"/>
      <c r="AD3" s="155"/>
      <c r="AE3" s="155"/>
      <c r="AF3" s="155"/>
      <c r="AG3" s="156"/>
      <c r="AH3" s="153" t="s">
        <v>8</v>
      </c>
      <c r="AI3" s="153"/>
    </row>
    <row r="7" spans="1:35" x14ac:dyDescent="0.3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</row>
  </sheetData>
  <sheetProtection algorithmName="SHA-512" hashValue="+v1dUp9gz3UXAW3lca5XM/zEb+4EdqlW6i5PAPugLepGF9Habq8aNuCIKT9Q/tFsv2CWprqISd53P6EyVlLMMw==" saltValue="/F0ZA+66FCpyqqA8XPSJKA==" spinCount="100000" sheet="1" objects="1" scenarios="1"/>
  <mergeCells count="10">
    <mergeCell ref="AH3:AI3"/>
    <mergeCell ref="AH2:AI2"/>
    <mergeCell ref="B2:M2"/>
    <mergeCell ref="N2:V2"/>
    <mergeCell ref="W2:X2"/>
    <mergeCell ref="Y2:AG2"/>
    <mergeCell ref="B3:M3"/>
    <mergeCell ref="N3:V3"/>
    <mergeCell ref="W3:X3"/>
    <mergeCell ref="Y3:AG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zoomScale="50" zoomScaleNormal="50" workbookViewId="0">
      <selection activeCell="F95" sqref="F95"/>
    </sheetView>
  </sheetViews>
  <sheetFormatPr defaultRowHeight="14.5" x14ac:dyDescent="0.35"/>
  <cols>
    <col min="1" max="1" width="8" customWidth="1"/>
    <col min="2" max="2" width="57.26953125" customWidth="1"/>
    <col min="3" max="3" width="12.81640625" customWidth="1"/>
    <col min="4" max="4" width="10.453125" customWidth="1"/>
    <col min="5" max="5" width="13.81640625" customWidth="1"/>
    <col min="6" max="6" width="15.81640625" bestFit="1" customWidth="1"/>
    <col min="7" max="7" width="38.54296875" customWidth="1"/>
  </cols>
  <sheetData>
    <row r="1" spans="1:8" ht="16" thickBot="1" x14ac:dyDescent="0.4">
      <c r="A1" s="317" t="s">
        <v>485</v>
      </c>
      <c r="B1" s="318"/>
      <c r="C1" s="318"/>
      <c r="D1" s="318"/>
      <c r="E1" s="318"/>
      <c r="F1" s="318"/>
      <c r="G1" s="319"/>
      <c r="H1" s="73"/>
    </row>
    <row r="2" spans="1:8" ht="43.5" x14ac:dyDescent="0.35">
      <c r="A2" s="95" t="s">
        <v>486</v>
      </c>
      <c r="B2" s="74" t="s">
        <v>487</v>
      </c>
      <c r="C2" s="74" t="s">
        <v>488</v>
      </c>
      <c r="D2" s="74" t="s">
        <v>489</v>
      </c>
      <c r="E2" s="74" t="s">
        <v>490</v>
      </c>
      <c r="F2" s="74" t="s">
        <v>491</v>
      </c>
      <c r="G2" s="96" t="s">
        <v>492</v>
      </c>
      <c r="H2" s="73"/>
    </row>
    <row r="3" spans="1:8" x14ac:dyDescent="0.35">
      <c r="A3" s="97" t="s">
        <v>493</v>
      </c>
      <c r="B3" s="124"/>
      <c r="C3" s="115"/>
      <c r="D3" s="115"/>
      <c r="E3" s="115"/>
      <c r="F3" s="116">
        <v>0</v>
      </c>
      <c r="G3" s="125" t="s">
        <v>494</v>
      </c>
      <c r="H3" s="73"/>
    </row>
    <row r="4" spans="1:8" x14ac:dyDescent="0.35">
      <c r="A4" s="97" t="s">
        <v>495</v>
      </c>
      <c r="B4" s="124"/>
      <c r="C4" s="115"/>
      <c r="D4" s="115"/>
      <c r="E4" s="115"/>
      <c r="F4" s="116">
        <v>0</v>
      </c>
      <c r="G4" s="125" t="s">
        <v>494</v>
      </c>
      <c r="H4" s="73"/>
    </row>
    <row r="5" spans="1:8" x14ac:dyDescent="0.35">
      <c r="A5" s="97" t="s">
        <v>496</v>
      </c>
      <c r="B5" s="124"/>
      <c r="C5" s="115"/>
      <c r="D5" s="115"/>
      <c r="E5" s="115"/>
      <c r="F5" s="116">
        <v>0</v>
      </c>
      <c r="G5" s="125" t="s">
        <v>494</v>
      </c>
      <c r="H5" s="73"/>
    </row>
    <row r="6" spans="1:8" x14ac:dyDescent="0.35">
      <c r="A6" s="97" t="s">
        <v>497</v>
      </c>
      <c r="B6" s="124"/>
      <c r="C6" s="115"/>
      <c r="D6" s="115"/>
      <c r="E6" s="115"/>
      <c r="F6" s="116">
        <v>0</v>
      </c>
      <c r="G6" s="125" t="s">
        <v>494</v>
      </c>
      <c r="H6" s="73"/>
    </row>
    <row r="7" spans="1:8" x14ac:dyDescent="0.35">
      <c r="A7" s="97" t="s">
        <v>498</v>
      </c>
      <c r="B7" s="126"/>
      <c r="C7" s="115"/>
      <c r="D7" s="115"/>
      <c r="E7" s="115"/>
      <c r="F7" s="116">
        <v>0</v>
      </c>
      <c r="G7" s="125" t="s">
        <v>494</v>
      </c>
      <c r="H7" s="73"/>
    </row>
    <row r="8" spans="1:8" x14ac:dyDescent="0.35">
      <c r="A8" s="97" t="s">
        <v>499</v>
      </c>
      <c r="B8" s="126"/>
      <c r="C8" s="115"/>
      <c r="D8" s="115"/>
      <c r="E8" s="115"/>
      <c r="F8" s="116">
        <v>0</v>
      </c>
      <c r="G8" s="125" t="s">
        <v>494</v>
      </c>
      <c r="H8" s="73"/>
    </row>
    <row r="9" spans="1:8" x14ac:dyDescent="0.35">
      <c r="A9" s="97" t="s">
        <v>500</v>
      </c>
      <c r="B9" s="126"/>
      <c r="C9" s="115"/>
      <c r="D9" s="115"/>
      <c r="E9" s="115"/>
      <c r="F9" s="116">
        <v>0</v>
      </c>
      <c r="G9" s="125" t="s">
        <v>494</v>
      </c>
      <c r="H9" s="73"/>
    </row>
    <row r="10" spans="1:8" x14ac:dyDescent="0.35">
      <c r="A10" s="97" t="s">
        <v>501</v>
      </c>
      <c r="B10" s="126"/>
      <c r="C10" s="115"/>
      <c r="D10" s="115"/>
      <c r="E10" s="115"/>
      <c r="F10" s="116">
        <v>0</v>
      </c>
      <c r="G10" s="125" t="s">
        <v>494</v>
      </c>
      <c r="H10" s="73"/>
    </row>
    <row r="11" spans="1:8" x14ac:dyDescent="0.35">
      <c r="A11" s="97" t="s">
        <v>502</v>
      </c>
      <c r="B11" s="126"/>
      <c r="C11" s="115"/>
      <c r="D11" s="115"/>
      <c r="E11" s="115"/>
      <c r="F11" s="116">
        <v>0</v>
      </c>
      <c r="G11" s="125" t="s">
        <v>494</v>
      </c>
      <c r="H11" s="73"/>
    </row>
    <row r="12" spans="1:8" x14ac:dyDescent="0.35">
      <c r="A12" s="97" t="s">
        <v>503</v>
      </c>
      <c r="B12" s="126"/>
      <c r="C12" s="115"/>
      <c r="D12" s="115"/>
      <c r="E12" s="115"/>
      <c r="F12" s="116">
        <v>0</v>
      </c>
      <c r="G12" s="125" t="s">
        <v>494</v>
      </c>
      <c r="H12" s="73"/>
    </row>
    <row r="13" spans="1:8" x14ac:dyDescent="0.35">
      <c r="A13" s="97" t="s">
        <v>504</v>
      </c>
      <c r="B13" s="126"/>
      <c r="C13" s="115"/>
      <c r="D13" s="115"/>
      <c r="E13" s="115"/>
      <c r="F13" s="116">
        <v>0</v>
      </c>
      <c r="G13" s="125" t="s">
        <v>494</v>
      </c>
      <c r="H13" s="73"/>
    </row>
    <row r="14" spans="1:8" ht="18.5" x14ac:dyDescent="0.35">
      <c r="A14" s="98"/>
      <c r="B14" s="320" t="s">
        <v>505</v>
      </c>
      <c r="C14" s="321"/>
      <c r="D14" s="321"/>
      <c r="E14" s="322"/>
      <c r="F14" s="127">
        <f>SUM(F3:F13)</f>
        <v>0</v>
      </c>
      <c r="G14" s="99"/>
      <c r="H14" s="73"/>
    </row>
    <row r="15" spans="1:8" s="73" customFormat="1" ht="18.649999999999999" customHeight="1" x14ac:dyDescent="0.35">
      <c r="A15" s="304"/>
      <c r="B15" s="305"/>
      <c r="C15" s="305"/>
      <c r="D15" s="305"/>
      <c r="E15" s="305"/>
      <c r="F15" s="305"/>
      <c r="G15" s="306"/>
    </row>
    <row r="16" spans="1:8" ht="15.5" x14ac:dyDescent="0.35">
      <c r="A16" s="309" t="s">
        <v>506</v>
      </c>
      <c r="B16" s="310"/>
      <c r="C16" s="310"/>
      <c r="D16" s="310"/>
      <c r="E16" s="310"/>
      <c r="F16" s="310"/>
      <c r="G16" s="311"/>
      <c r="H16" s="73"/>
    </row>
    <row r="17" spans="1:8" ht="43.5" x14ac:dyDescent="0.35">
      <c r="A17" s="95" t="s">
        <v>486</v>
      </c>
      <c r="B17" s="74" t="s">
        <v>487</v>
      </c>
      <c r="C17" s="74" t="s">
        <v>488</v>
      </c>
      <c r="D17" s="74" t="s">
        <v>507</v>
      </c>
      <c r="E17" s="74" t="s">
        <v>490</v>
      </c>
      <c r="F17" s="74" t="s">
        <v>491</v>
      </c>
      <c r="G17" s="96"/>
      <c r="H17" s="73"/>
    </row>
    <row r="18" spans="1:8" x14ac:dyDescent="0.35">
      <c r="A18" s="97" t="s">
        <v>508</v>
      </c>
      <c r="B18" s="122"/>
      <c r="C18" s="123"/>
      <c r="D18" s="115"/>
      <c r="E18" s="123"/>
      <c r="F18" s="116">
        <v>0</v>
      </c>
      <c r="G18" s="100"/>
      <c r="H18" s="73"/>
    </row>
    <row r="19" spans="1:8" x14ac:dyDescent="0.35">
      <c r="A19" s="97" t="s">
        <v>509</v>
      </c>
      <c r="B19" s="122"/>
      <c r="C19" s="123"/>
      <c r="D19" s="115"/>
      <c r="E19" s="123"/>
      <c r="F19" s="116">
        <v>0</v>
      </c>
      <c r="G19" s="100"/>
      <c r="H19" s="73"/>
    </row>
    <row r="20" spans="1:8" x14ac:dyDescent="0.35">
      <c r="A20" s="97" t="s">
        <v>510</v>
      </c>
      <c r="B20" s="122"/>
      <c r="C20" s="123"/>
      <c r="D20" s="115"/>
      <c r="E20" s="123"/>
      <c r="F20" s="116">
        <v>0</v>
      </c>
      <c r="G20" s="100"/>
      <c r="H20" s="73"/>
    </row>
    <row r="21" spans="1:8" x14ac:dyDescent="0.35">
      <c r="A21" s="97" t="s">
        <v>511</v>
      </c>
      <c r="B21" s="122"/>
      <c r="C21" s="123"/>
      <c r="D21" s="115"/>
      <c r="E21" s="123"/>
      <c r="F21" s="116">
        <v>0</v>
      </c>
      <c r="G21" s="100"/>
      <c r="H21" s="73"/>
    </row>
    <row r="22" spans="1:8" x14ac:dyDescent="0.35">
      <c r="A22" s="97" t="s">
        <v>512</v>
      </c>
      <c r="B22" s="122"/>
      <c r="C22" s="123"/>
      <c r="D22" s="115"/>
      <c r="E22" s="123"/>
      <c r="F22" s="116">
        <v>0</v>
      </c>
      <c r="G22" s="100"/>
      <c r="H22" s="73"/>
    </row>
    <row r="23" spans="1:8" x14ac:dyDescent="0.35">
      <c r="A23" s="97" t="s">
        <v>513</v>
      </c>
      <c r="B23" s="122"/>
      <c r="C23" s="123"/>
      <c r="D23" s="115"/>
      <c r="E23" s="123"/>
      <c r="F23" s="116">
        <v>0</v>
      </c>
      <c r="G23" s="100"/>
      <c r="H23" s="73"/>
    </row>
    <row r="24" spans="1:8" x14ac:dyDescent="0.35">
      <c r="A24" s="97" t="s">
        <v>514</v>
      </c>
      <c r="B24" s="122"/>
      <c r="C24" s="123"/>
      <c r="D24" s="115"/>
      <c r="E24" s="123"/>
      <c r="F24" s="116">
        <v>0</v>
      </c>
      <c r="G24" s="100"/>
      <c r="H24" s="73"/>
    </row>
    <row r="25" spans="1:8" x14ac:dyDescent="0.35">
      <c r="A25" s="97" t="s">
        <v>515</v>
      </c>
      <c r="B25" s="122"/>
      <c r="C25" s="123"/>
      <c r="D25" s="115"/>
      <c r="E25" s="123"/>
      <c r="F25" s="116">
        <v>0</v>
      </c>
      <c r="G25" s="100"/>
      <c r="H25" s="73"/>
    </row>
    <row r="26" spans="1:8" x14ac:dyDescent="0.35">
      <c r="A26" s="97" t="s">
        <v>516</v>
      </c>
      <c r="B26" s="122"/>
      <c r="C26" s="123"/>
      <c r="D26" s="115"/>
      <c r="E26" s="123"/>
      <c r="F26" s="116">
        <v>0</v>
      </c>
      <c r="G26" s="100"/>
      <c r="H26" s="73"/>
    </row>
    <row r="27" spans="1:8" x14ac:dyDescent="0.35">
      <c r="A27" s="97" t="s">
        <v>517</v>
      </c>
      <c r="B27" s="123"/>
      <c r="C27" s="123"/>
      <c r="D27" s="115"/>
      <c r="E27" s="123"/>
      <c r="F27" s="116">
        <v>0</v>
      </c>
      <c r="G27" s="100"/>
      <c r="H27" s="73"/>
    </row>
    <row r="28" spans="1:8" ht="18.5" x14ac:dyDescent="0.35">
      <c r="A28" s="98"/>
      <c r="B28" s="320" t="s">
        <v>518</v>
      </c>
      <c r="C28" s="321"/>
      <c r="D28" s="321"/>
      <c r="E28" s="322"/>
      <c r="F28" s="127">
        <f>SUM(F18:F27)</f>
        <v>0</v>
      </c>
      <c r="G28" s="99"/>
      <c r="H28" s="73"/>
    </row>
    <row r="29" spans="1:8" s="73" customFormat="1" ht="18.649999999999999" customHeight="1" x14ac:dyDescent="0.35">
      <c r="A29" s="304"/>
      <c r="B29" s="305"/>
      <c r="C29" s="305"/>
      <c r="D29" s="305"/>
      <c r="E29" s="305"/>
      <c r="F29" s="305"/>
      <c r="G29" s="306"/>
    </row>
    <row r="30" spans="1:8" ht="15.5" x14ac:dyDescent="0.35">
      <c r="A30" s="309" t="s">
        <v>519</v>
      </c>
      <c r="B30" s="310"/>
      <c r="C30" s="310"/>
      <c r="D30" s="310"/>
      <c r="E30" s="310"/>
      <c r="F30" s="310"/>
      <c r="G30" s="311"/>
      <c r="H30" s="73"/>
    </row>
    <row r="31" spans="1:8" ht="43.5" x14ac:dyDescent="0.35">
      <c r="A31" s="95" t="s">
        <v>486</v>
      </c>
      <c r="B31" s="74" t="s">
        <v>487</v>
      </c>
      <c r="C31" s="74" t="s">
        <v>488</v>
      </c>
      <c r="D31" s="74" t="s">
        <v>520</v>
      </c>
      <c r="E31" s="74" t="s">
        <v>490</v>
      </c>
      <c r="F31" s="74" t="s">
        <v>491</v>
      </c>
      <c r="G31" s="96"/>
      <c r="H31" s="73"/>
    </row>
    <row r="32" spans="1:8" x14ac:dyDescent="0.35">
      <c r="A32" s="97" t="s">
        <v>521</v>
      </c>
      <c r="B32" s="75" t="s">
        <v>522</v>
      </c>
      <c r="C32" s="115"/>
      <c r="D32" s="76" t="s">
        <v>523</v>
      </c>
      <c r="E32" s="115"/>
      <c r="F32" s="116">
        <v>0</v>
      </c>
      <c r="G32" s="101"/>
      <c r="H32" s="73"/>
    </row>
    <row r="33" spans="1:8" x14ac:dyDescent="0.35">
      <c r="A33" s="97" t="s">
        <v>524</v>
      </c>
      <c r="B33" s="75" t="s">
        <v>525</v>
      </c>
      <c r="C33" s="115"/>
      <c r="D33" s="76" t="s">
        <v>523</v>
      </c>
      <c r="E33" s="115"/>
      <c r="F33" s="116">
        <v>0</v>
      </c>
      <c r="G33" s="101"/>
      <c r="H33" s="73"/>
    </row>
    <row r="34" spans="1:8" x14ac:dyDescent="0.35">
      <c r="A34" s="97" t="s">
        <v>526</v>
      </c>
      <c r="B34" s="75" t="s">
        <v>527</v>
      </c>
      <c r="C34" s="115"/>
      <c r="D34" s="76" t="s">
        <v>523</v>
      </c>
      <c r="E34" s="115"/>
      <c r="F34" s="116">
        <v>0</v>
      </c>
      <c r="G34" s="101"/>
      <c r="H34" s="73"/>
    </row>
    <row r="35" spans="1:8" x14ac:dyDescent="0.35">
      <c r="A35" s="97" t="s">
        <v>528</v>
      </c>
      <c r="B35" s="75" t="s">
        <v>529</v>
      </c>
      <c r="C35" s="115"/>
      <c r="D35" s="76" t="s">
        <v>523</v>
      </c>
      <c r="E35" s="115"/>
      <c r="F35" s="116">
        <v>0</v>
      </c>
      <c r="G35" s="101"/>
      <c r="H35" s="73"/>
    </row>
    <row r="36" spans="1:8" x14ac:dyDescent="0.35">
      <c r="A36" s="97" t="s">
        <v>530</v>
      </c>
      <c r="B36" s="75" t="s">
        <v>531</v>
      </c>
      <c r="C36" s="115"/>
      <c r="D36" s="76" t="s">
        <v>523</v>
      </c>
      <c r="E36" s="115"/>
      <c r="F36" s="116">
        <v>0</v>
      </c>
      <c r="G36" s="101"/>
      <c r="H36" s="73"/>
    </row>
    <row r="37" spans="1:8" x14ac:dyDescent="0.35">
      <c r="A37" s="97" t="s">
        <v>532</v>
      </c>
      <c r="B37" s="75" t="s">
        <v>533</v>
      </c>
      <c r="C37" s="115"/>
      <c r="D37" s="76" t="s">
        <v>523</v>
      </c>
      <c r="E37" s="115"/>
      <c r="F37" s="116">
        <v>0</v>
      </c>
      <c r="G37" s="101"/>
      <c r="H37" s="73"/>
    </row>
    <row r="38" spans="1:8" x14ac:dyDescent="0.35">
      <c r="A38" s="97" t="s">
        <v>534</v>
      </c>
      <c r="B38" s="75" t="s">
        <v>535</v>
      </c>
      <c r="C38" s="115"/>
      <c r="D38" s="76" t="s">
        <v>523</v>
      </c>
      <c r="E38" s="115"/>
      <c r="F38" s="116">
        <v>0</v>
      </c>
      <c r="G38" s="101"/>
      <c r="H38" s="73"/>
    </row>
    <row r="39" spans="1:8" x14ac:dyDescent="0.35">
      <c r="A39" s="97" t="s">
        <v>536</v>
      </c>
      <c r="B39" s="75" t="s">
        <v>537</v>
      </c>
      <c r="C39" s="115"/>
      <c r="D39" s="76" t="s">
        <v>523</v>
      </c>
      <c r="E39" s="115"/>
      <c r="F39" s="116">
        <v>0</v>
      </c>
      <c r="G39" s="101"/>
      <c r="H39" s="73"/>
    </row>
    <row r="40" spans="1:8" x14ac:dyDescent="0.35">
      <c r="A40" s="97" t="s">
        <v>538</v>
      </c>
      <c r="B40" s="75" t="s">
        <v>539</v>
      </c>
      <c r="C40" s="115"/>
      <c r="D40" s="76" t="s">
        <v>523</v>
      </c>
      <c r="E40" s="115"/>
      <c r="F40" s="116">
        <v>0</v>
      </c>
      <c r="G40" s="101"/>
      <c r="H40" s="73"/>
    </row>
    <row r="41" spans="1:8" x14ac:dyDescent="0.35">
      <c r="A41" s="97" t="s">
        <v>540</v>
      </c>
      <c r="B41" s="75" t="s">
        <v>541</v>
      </c>
      <c r="C41" s="115"/>
      <c r="D41" s="76" t="s">
        <v>523</v>
      </c>
      <c r="E41" s="115"/>
      <c r="F41" s="116">
        <v>0</v>
      </c>
      <c r="G41" s="101"/>
      <c r="H41" s="73"/>
    </row>
    <row r="42" spans="1:8" x14ac:dyDescent="0.35">
      <c r="A42" s="97" t="s">
        <v>542</v>
      </c>
      <c r="B42" s="75" t="s">
        <v>543</v>
      </c>
      <c r="C42" s="115"/>
      <c r="D42" s="76" t="s">
        <v>523</v>
      </c>
      <c r="E42" s="115"/>
      <c r="F42" s="116">
        <v>0</v>
      </c>
      <c r="G42" s="101"/>
      <c r="H42" s="73"/>
    </row>
    <row r="43" spans="1:8" x14ac:dyDescent="0.35">
      <c r="A43" s="97" t="s">
        <v>544</v>
      </c>
      <c r="B43" s="75" t="s">
        <v>545</v>
      </c>
      <c r="C43" s="115"/>
      <c r="D43" s="76" t="s">
        <v>523</v>
      </c>
      <c r="E43" s="115"/>
      <c r="F43" s="116">
        <v>0</v>
      </c>
      <c r="G43" s="101"/>
      <c r="H43" s="73"/>
    </row>
    <row r="44" spans="1:8" x14ac:dyDescent="0.35">
      <c r="A44" s="97" t="s">
        <v>546</v>
      </c>
      <c r="B44" s="75" t="s">
        <v>547</v>
      </c>
      <c r="C44" s="117"/>
      <c r="D44" s="76" t="s">
        <v>523</v>
      </c>
      <c r="E44" s="117"/>
      <c r="F44" s="116">
        <v>0</v>
      </c>
      <c r="G44" s="101"/>
      <c r="H44" s="73"/>
    </row>
    <row r="45" spans="1:8" x14ac:dyDescent="0.35">
      <c r="A45" s="97" t="s">
        <v>548</v>
      </c>
      <c r="B45" s="75" t="s">
        <v>549</v>
      </c>
      <c r="C45" s="115"/>
      <c r="D45" s="76" t="s">
        <v>523</v>
      </c>
      <c r="E45" s="115"/>
      <c r="F45" s="116">
        <v>0</v>
      </c>
      <c r="G45" s="101"/>
      <c r="H45" s="73"/>
    </row>
    <row r="46" spans="1:8" x14ac:dyDescent="0.35">
      <c r="A46" s="97" t="s">
        <v>550</v>
      </c>
      <c r="B46" s="75" t="s">
        <v>551</v>
      </c>
      <c r="C46" s="115"/>
      <c r="D46" s="76" t="s">
        <v>523</v>
      </c>
      <c r="E46" s="115"/>
      <c r="F46" s="116">
        <v>0</v>
      </c>
      <c r="G46" s="101"/>
      <c r="H46" s="73"/>
    </row>
    <row r="47" spans="1:8" ht="24.75" customHeight="1" x14ac:dyDescent="0.35">
      <c r="A47" s="98"/>
      <c r="B47" s="332" t="s">
        <v>552</v>
      </c>
      <c r="C47" s="333"/>
      <c r="D47" s="333"/>
      <c r="E47" s="334"/>
      <c r="F47" s="127">
        <f>SUM(F32:F46)</f>
        <v>0</v>
      </c>
      <c r="G47" s="99"/>
      <c r="H47" s="73"/>
    </row>
    <row r="48" spans="1:8" ht="18.75" customHeight="1" x14ac:dyDescent="0.35">
      <c r="A48" s="304"/>
      <c r="B48" s="305"/>
      <c r="C48" s="305"/>
      <c r="D48" s="305"/>
      <c r="E48" s="305"/>
      <c r="F48" s="305"/>
      <c r="G48" s="306"/>
      <c r="H48" s="73"/>
    </row>
    <row r="49" spans="1:8" ht="15.5" x14ac:dyDescent="0.35">
      <c r="A49" s="309" t="s">
        <v>553</v>
      </c>
      <c r="B49" s="310"/>
      <c r="C49" s="310"/>
      <c r="D49" s="310"/>
      <c r="E49" s="310"/>
      <c r="F49" s="310"/>
      <c r="G49" s="311"/>
      <c r="H49" s="73"/>
    </row>
    <row r="50" spans="1:8" ht="43.5" x14ac:dyDescent="0.35">
      <c r="A50" s="95" t="s">
        <v>486</v>
      </c>
      <c r="B50" s="74" t="s">
        <v>487</v>
      </c>
      <c r="C50" s="74" t="s">
        <v>488</v>
      </c>
      <c r="D50" s="74" t="s">
        <v>554</v>
      </c>
      <c r="E50" s="74" t="s">
        <v>490</v>
      </c>
      <c r="F50" s="74" t="s">
        <v>491</v>
      </c>
      <c r="G50" s="96"/>
      <c r="H50" s="73"/>
    </row>
    <row r="51" spans="1:8" x14ac:dyDescent="0.35">
      <c r="A51" s="97" t="s">
        <v>555</v>
      </c>
      <c r="B51" s="75" t="s">
        <v>556</v>
      </c>
      <c r="C51" s="115"/>
      <c r="D51" s="76" t="s">
        <v>523</v>
      </c>
      <c r="E51" s="115"/>
      <c r="F51" s="116">
        <v>0</v>
      </c>
      <c r="G51" s="101"/>
      <c r="H51" s="73"/>
    </row>
    <row r="52" spans="1:8" x14ac:dyDescent="0.35">
      <c r="A52" s="97" t="s">
        <v>557</v>
      </c>
      <c r="B52" s="75" t="s">
        <v>558</v>
      </c>
      <c r="C52" s="115"/>
      <c r="D52" s="76" t="s">
        <v>523</v>
      </c>
      <c r="E52" s="115"/>
      <c r="F52" s="116">
        <v>0</v>
      </c>
      <c r="G52" s="101"/>
      <c r="H52" s="73"/>
    </row>
    <row r="53" spans="1:8" x14ac:dyDescent="0.35">
      <c r="A53" s="97" t="s">
        <v>559</v>
      </c>
      <c r="B53" s="75" t="s">
        <v>560</v>
      </c>
      <c r="C53" s="115"/>
      <c r="D53" s="76" t="s">
        <v>523</v>
      </c>
      <c r="E53" s="115"/>
      <c r="F53" s="116">
        <v>0</v>
      </c>
      <c r="G53" s="101"/>
      <c r="H53" s="73"/>
    </row>
    <row r="54" spans="1:8" x14ac:dyDescent="0.35">
      <c r="A54" s="97" t="s">
        <v>561</v>
      </c>
      <c r="B54" s="75" t="s">
        <v>562</v>
      </c>
      <c r="C54" s="115"/>
      <c r="D54" s="76" t="s">
        <v>523</v>
      </c>
      <c r="E54" s="115"/>
      <c r="F54" s="116">
        <v>0</v>
      </c>
      <c r="G54" s="101"/>
      <c r="H54" s="73"/>
    </row>
    <row r="55" spans="1:8" x14ac:dyDescent="0.35">
      <c r="A55" s="97" t="s">
        <v>563</v>
      </c>
      <c r="B55" s="75" t="s">
        <v>564</v>
      </c>
      <c r="C55" s="115"/>
      <c r="D55" s="76" t="s">
        <v>523</v>
      </c>
      <c r="E55" s="115"/>
      <c r="F55" s="116">
        <v>0</v>
      </c>
      <c r="G55" s="101"/>
      <c r="H55" s="73"/>
    </row>
    <row r="56" spans="1:8" x14ac:dyDescent="0.35">
      <c r="A56" s="97" t="s">
        <v>565</v>
      </c>
      <c r="B56" s="75" t="s">
        <v>566</v>
      </c>
      <c r="C56" s="115"/>
      <c r="D56" s="76" t="s">
        <v>523</v>
      </c>
      <c r="E56" s="115"/>
      <c r="F56" s="116">
        <v>0</v>
      </c>
      <c r="G56" s="101"/>
      <c r="H56" s="73"/>
    </row>
    <row r="57" spans="1:8" x14ac:dyDescent="0.35">
      <c r="A57" s="97" t="s">
        <v>567</v>
      </c>
      <c r="B57" s="75" t="s">
        <v>568</v>
      </c>
      <c r="C57" s="115"/>
      <c r="D57" s="76" t="s">
        <v>523</v>
      </c>
      <c r="E57" s="115"/>
      <c r="F57" s="116">
        <v>0</v>
      </c>
      <c r="G57" s="101"/>
      <c r="H57" s="73"/>
    </row>
    <row r="58" spans="1:8" x14ac:dyDescent="0.35">
      <c r="A58" s="97" t="s">
        <v>569</v>
      </c>
      <c r="B58" s="75" t="s">
        <v>570</v>
      </c>
      <c r="C58" s="115"/>
      <c r="D58" s="76" t="s">
        <v>523</v>
      </c>
      <c r="E58" s="115"/>
      <c r="F58" s="116">
        <v>0</v>
      </c>
      <c r="G58" s="101"/>
      <c r="H58" s="73"/>
    </row>
    <row r="59" spans="1:8" x14ac:dyDescent="0.35">
      <c r="A59" s="97" t="s">
        <v>571</v>
      </c>
      <c r="B59" s="75" t="s">
        <v>572</v>
      </c>
      <c r="C59" s="115"/>
      <c r="D59" s="76" t="s">
        <v>523</v>
      </c>
      <c r="E59" s="115"/>
      <c r="F59" s="116">
        <v>0</v>
      </c>
      <c r="G59" s="101"/>
      <c r="H59" s="73"/>
    </row>
    <row r="60" spans="1:8" x14ac:dyDescent="0.35">
      <c r="A60" s="97" t="s">
        <v>573</v>
      </c>
      <c r="B60" s="75" t="s">
        <v>574</v>
      </c>
      <c r="C60" s="115"/>
      <c r="D60" s="76" t="s">
        <v>523</v>
      </c>
      <c r="E60" s="115"/>
      <c r="F60" s="116">
        <v>0</v>
      </c>
      <c r="G60" s="101"/>
      <c r="H60" s="73"/>
    </row>
    <row r="61" spans="1:8" x14ac:dyDescent="0.35">
      <c r="A61" s="97" t="s">
        <v>575</v>
      </c>
      <c r="B61" s="75" t="s">
        <v>576</v>
      </c>
      <c r="C61" s="117"/>
      <c r="D61" s="76" t="s">
        <v>523</v>
      </c>
      <c r="E61" s="115"/>
      <c r="F61" s="116">
        <v>0</v>
      </c>
      <c r="G61" s="101"/>
      <c r="H61" s="73"/>
    </row>
    <row r="62" spans="1:8" x14ac:dyDescent="0.35">
      <c r="A62" s="97" t="s">
        <v>577</v>
      </c>
      <c r="B62" s="75" t="s">
        <v>578</v>
      </c>
      <c r="C62" s="115"/>
      <c r="D62" s="76" t="s">
        <v>523</v>
      </c>
      <c r="E62" s="115"/>
      <c r="F62" s="116">
        <v>0</v>
      </c>
      <c r="G62" s="101"/>
      <c r="H62" s="73"/>
    </row>
    <row r="63" spans="1:8" x14ac:dyDescent="0.35">
      <c r="A63" s="97" t="s">
        <v>579</v>
      </c>
      <c r="B63" s="75" t="s">
        <v>580</v>
      </c>
      <c r="C63" s="115"/>
      <c r="D63" s="76" t="s">
        <v>523</v>
      </c>
      <c r="E63" s="117"/>
      <c r="F63" s="116">
        <v>0</v>
      </c>
      <c r="G63" s="101"/>
      <c r="H63" s="73"/>
    </row>
    <row r="64" spans="1:8" x14ac:dyDescent="0.35">
      <c r="A64" s="97" t="s">
        <v>581</v>
      </c>
      <c r="B64" s="75" t="s">
        <v>582</v>
      </c>
      <c r="C64" s="115"/>
      <c r="D64" s="76" t="s">
        <v>523</v>
      </c>
      <c r="E64" s="115"/>
      <c r="F64" s="116">
        <v>0</v>
      </c>
      <c r="G64" s="101"/>
      <c r="H64" s="73"/>
    </row>
    <row r="65" spans="1:8" x14ac:dyDescent="0.35">
      <c r="A65" s="97" t="s">
        <v>583</v>
      </c>
      <c r="B65" s="75" t="s">
        <v>584</v>
      </c>
      <c r="C65" s="117"/>
      <c r="D65" s="76" t="s">
        <v>523</v>
      </c>
      <c r="E65" s="115"/>
      <c r="F65" s="116">
        <v>0</v>
      </c>
      <c r="G65" s="101"/>
      <c r="H65" s="73"/>
    </row>
    <row r="66" spans="1:8" ht="18.5" x14ac:dyDescent="0.35">
      <c r="A66" s="98"/>
      <c r="B66" s="320" t="s">
        <v>585</v>
      </c>
      <c r="C66" s="321"/>
      <c r="D66" s="321"/>
      <c r="E66" s="322"/>
      <c r="F66" s="127">
        <f>SUM(F51:F65)</f>
        <v>0</v>
      </c>
      <c r="G66" s="99"/>
      <c r="H66" s="73"/>
    </row>
    <row r="67" spans="1:8" ht="18.75" customHeight="1" x14ac:dyDescent="0.35">
      <c r="A67" s="304"/>
      <c r="B67" s="305"/>
      <c r="C67" s="305"/>
      <c r="D67" s="305"/>
      <c r="E67" s="305"/>
      <c r="F67" s="305"/>
      <c r="G67" s="306"/>
      <c r="H67" s="73"/>
    </row>
    <row r="68" spans="1:8" ht="15.5" x14ac:dyDescent="0.35">
      <c r="A68" s="309" t="s">
        <v>586</v>
      </c>
      <c r="B68" s="310"/>
      <c r="C68" s="310"/>
      <c r="D68" s="310"/>
      <c r="E68" s="310"/>
      <c r="F68" s="310"/>
      <c r="G68" s="311"/>
      <c r="H68" s="73"/>
    </row>
    <row r="69" spans="1:8" ht="43.5" x14ac:dyDescent="0.35">
      <c r="A69" s="95" t="s">
        <v>486</v>
      </c>
      <c r="B69" s="74" t="s">
        <v>487</v>
      </c>
      <c r="C69" s="74" t="s">
        <v>488</v>
      </c>
      <c r="D69" s="74" t="s">
        <v>554</v>
      </c>
      <c r="E69" s="74" t="s">
        <v>490</v>
      </c>
      <c r="F69" s="74" t="s">
        <v>491</v>
      </c>
      <c r="G69" s="96"/>
      <c r="H69" s="73"/>
    </row>
    <row r="70" spans="1:8" x14ac:dyDescent="0.35">
      <c r="A70" s="97" t="s">
        <v>587</v>
      </c>
      <c r="B70" s="75" t="s">
        <v>588</v>
      </c>
      <c r="C70" s="115"/>
      <c r="D70" s="76" t="s">
        <v>523</v>
      </c>
      <c r="E70" s="115"/>
      <c r="F70" s="121">
        <v>0</v>
      </c>
      <c r="G70" s="102"/>
      <c r="H70" s="73"/>
    </row>
    <row r="71" spans="1:8" x14ac:dyDescent="0.35">
      <c r="A71" s="97" t="s">
        <v>589</v>
      </c>
      <c r="B71" s="75" t="s">
        <v>590</v>
      </c>
      <c r="C71" s="115"/>
      <c r="D71" s="76" t="s">
        <v>523</v>
      </c>
      <c r="E71" s="115"/>
      <c r="F71" s="121">
        <v>0</v>
      </c>
      <c r="G71" s="102"/>
      <c r="H71" s="73"/>
    </row>
    <row r="72" spans="1:8" x14ac:dyDescent="0.35">
      <c r="A72" s="97" t="s">
        <v>591</v>
      </c>
      <c r="B72" s="75" t="s">
        <v>592</v>
      </c>
      <c r="C72" s="115"/>
      <c r="D72" s="76" t="s">
        <v>523</v>
      </c>
      <c r="E72" s="115"/>
      <c r="F72" s="121">
        <v>0</v>
      </c>
      <c r="G72" s="102"/>
      <c r="H72" s="73"/>
    </row>
    <row r="73" spans="1:8" x14ac:dyDescent="0.35">
      <c r="A73" s="97" t="s">
        <v>593</v>
      </c>
      <c r="B73" s="75" t="s">
        <v>594</v>
      </c>
      <c r="C73" s="115"/>
      <c r="D73" s="76" t="s">
        <v>523</v>
      </c>
      <c r="E73" s="115"/>
      <c r="F73" s="121">
        <v>0</v>
      </c>
      <c r="G73" s="102"/>
      <c r="H73" s="73"/>
    </row>
    <row r="74" spans="1:8" x14ac:dyDescent="0.35">
      <c r="A74" s="97" t="s">
        <v>595</v>
      </c>
      <c r="B74" s="75" t="s">
        <v>596</v>
      </c>
      <c r="C74" s="115"/>
      <c r="D74" s="76" t="s">
        <v>523</v>
      </c>
      <c r="E74" s="115"/>
      <c r="F74" s="121">
        <v>0</v>
      </c>
      <c r="G74" s="102"/>
      <c r="H74" s="73"/>
    </row>
    <row r="75" spans="1:8" x14ac:dyDescent="0.35">
      <c r="A75" s="97" t="s">
        <v>597</v>
      </c>
      <c r="B75" s="75" t="s">
        <v>598</v>
      </c>
      <c r="C75" s="115"/>
      <c r="D75" s="76" t="s">
        <v>523</v>
      </c>
      <c r="E75" s="115"/>
      <c r="F75" s="121">
        <v>0</v>
      </c>
      <c r="G75" s="102"/>
      <c r="H75" s="73"/>
    </row>
    <row r="76" spans="1:8" x14ac:dyDescent="0.35">
      <c r="A76" s="97" t="s">
        <v>599</v>
      </c>
      <c r="B76" s="75" t="s">
        <v>600</v>
      </c>
      <c r="C76" s="115"/>
      <c r="D76" s="76" t="s">
        <v>523</v>
      </c>
      <c r="E76" s="115"/>
      <c r="F76" s="121">
        <v>0</v>
      </c>
      <c r="G76" s="102"/>
      <c r="H76" s="73"/>
    </row>
    <row r="77" spans="1:8" x14ac:dyDescent="0.35">
      <c r="A77" s="97" t="s">
        <v>601</v>
      </c>
      <c r="B77" s="75" t="s">
        <v>602</v>
      </c>
      <c r="C77" s="115"/>
      <c r="D77" s="76" t="s">
        <v>523</v>
      </c>
      <c r="E77" s="115"/>
      <c r="F77" s="121">
        <v>0</v>
      </c>
      <c r="G77" s="102"/>
      <c r="H77" s="73"/>
    </row>
    <row r="78" spans="1:8" x14ac:dyDescent="0.35">
      <c r="A78" s="97" t="s">
        <v>603</v>
      </c>
      <c r="B78" s="75" t="s">
        <v>604</v>
      </c>
      <c r="C78" s="115"/>
      <c r="D78" s="76" t="s">
        <v>523</v>
      </c>
      <c r="E78" s="115"/>
      <c r="F78" s="121">
        <v>0</v>
      </c>
      <c r="G78" s="102"/>
      <c r="H78" s="73"/>
    </row>
    <row r="79" spans="1:8" x14ac:dyDescent="0.35">
      <c r="A79" s="97" t="s">
        <v>605</v>
      </c>
      <c r="B79" s="75" t="s">
        <v>606</v>
      </c>
      <c r="C79" s="115"/>
      <c r="D79" s="76" t="s">
        <v>523</v>
      </c>
      <c r="E79" s="115"/>
      <c r="F79" s="121">
        <v>0</v>
      </c>
      <c r="G79" s="102"/>
      <c r="H79" s="73"/>
    </row>
    <row r="80" spans="1:8" x14ac:dyDescent="0.35">
      <c r="A80" s="97" t="s">
        <v>607</v>
      </c>
      <c r="B80" s="75" t="s">
        <v>608</v>
      </c>
      <c r="C80" s="115"/>
      <c r="D80" s="76" t="s">
        <v>523</v>
      </c>
      <c r="E80" s="115"/>
      <c r="F80" s="121">
        <v>0</v>
      </c>
      <c r="G80" s="102"/>
      <c r="H80" s="73"/>
    </row>
    <row r="81" spans="1:8" x14ac:dyDescent="0.35">
      <c r="A81" s="97" t="s">
        <v>609</v>
      </c>
      <c r="B81" s="75" t="s">
        <v>610</v>
      </c>
      <c r="C81" s="115"/>
      <c r="D81" s="76" t="s">
        <v>523</v>
      </c>
      <c r="E81" s="115"/>
      <c r="F81" s="121">
        <v>0</v>
      </c>
      <c r="G81" s="102"/>
      <c r="H81" s="73"/>
    </row>
    <row r="82" spans="1:8" x14ac:dyDescent="0.35">
      <c r="A82" s="97" t="s">
        <v>611</v>
      </c>
      <c r="B82" s="75" t="s">
        <v>612</v>
      </c>
      <c r="C82" s="117"/>
      <c r="D82" s="76" t="s">
        <v>523</v>
      </c>
      <c r="E82" s="115"/>
      <c r="F82" s="121">
        <v>0</v>
      </c>
      <c r="G82" s="102"/>
      <c r="H82" s="73"/>
    </row>
    <row r="83" spans="1:8" x14ac:dyDescent="0.35">
      <c r="A83" s="97" t="s">
        <v>613</v>
      </c>
      <c r="B83" s="75" t="s">
        <v>614</v>
      </c>
      <c r="C83" s="115"/>
      <c r="D83" s="76" t="s">
        <v>523</v>
      </c>
      <c r="E83" s="115"/>
      <c r="F83" s="121">
        <v>0</v>
      </c>
      <c r="G83" s="102"/>
      <c r="H83" s="73"/>
    </row>
    <row r="84" spans="1:8" x14ac:dyDescent="0.35">
      <c r="A84" s="97" t="s">
        <v>615</v>
      </c>
      <c r="B84" s="75" t="s">
        <v>616</v>
      </c>
      <c r="C84" s="115"/>
      <c r="D84" s="76" t="s">
        <v>523</v>
      </c>
      <c r="E84" s="115"/>
      <c r="F84" s="121">
        <v>0</v>
      </c>
      <c r="G84" s="102"/>
      <c r="H84" s="73"/>
    </row>
    <row r="85" spans="1:8" ht="18.5" x14ac:dyDescent="0.35">
      <c r="A85" s="103"/>
      <c r="B85" s="329" t="s">
        <v>617</v>
      </c>
      <c r="C85" s="330"/>
      <c r="D85" s="330"/>
      <c r="E85" s="331"/>
      <c r="F85" s="118">
        <f>SUM(F70:F84)</f>
        <v>0</v>
      </c>
      <c r="G85" s="104"/>
      <c r="H85" s="73"/>
    </row>
    <row r="86" spans="1:8" ht="18.75" customHeight="1" x14ac:dyDescent="0.35">
      <c r="A86" s="301"/>
      <c r="B86" s="302"/>
      <c r="C86" s="302"/>
      <c r="D86" s="302"/>
      <c r="E86" s="302"/>
      <c r="F86" s="302"/>
      <c r="G86" s="303"/>
      <c r="H86" s="73"/>
    </row>
    <row r="87" spans="1:8" ht="18.5" x14ac:dyDescent="0.35">
      <c r="A87" s="307" t="s">
        <v>618</v>
      </c>
      <c r="B87" s="308"/>
      <c r="C87" s="308"/>
      <c r="D87" s="308"/>
      <c r="E87" s="308"/>
      <c r="F87" s="308"/>
      <c r="G87" s="308"/>
      <c r="H87" s="73"/>
    </row>
    <row r="88" spans="1:8" ht="29" x14ac:dyDescent="0.35">
      <c r="A88" s="105" t="s">
        <v>619</v>
      </c>
      <c r="B88" s="326" t="s">
        <v>5</v>
      </c>
      <c r="C88" s="327"/>
      <c r="D88" s="327"/>
      <c r="E88" s="328"/>
      <c r="F88" s="77" t="s">
        <v>620</v>
      </c>
      <c r="G88" s="106"/>
      <c r="H88" s="73"/>
    </row>
    <row r="89" spans="1:8" ht="16.5" x14ac:dyDescent="0.35">
      <c r="A89" s="107" t="s">
        <v>621</v>
      </c>
      <c r="B89" s="316" t="s">
        <v>622</v>
      </c>
      <c r="C89" s="316"/>
      <c r="D89" s="316"/>
      <c r="E89" s="316"/>
      <c r="F89" s="120">
        <f>F14</f>
        <v>0</v>
      </c>
      <c r="G89" s="106"/>
      <c r="H89" s="73"/>
    </row>
    <row r="90" spans="1:8" ht="16.5" x14ac:dyDescent="0.35">
      <c r="A90" s="107" t="s">
        <v>623</v>
      </c>
      <c r="B90" s="316" t="s">
        <v>506</v>
      </c>
      <c r="C90" s="316"/>
      <c r="D90" s="316"/>
      <c r="E90" s="316"/>
      <c r="F90" s="120">
        <f>F28</f>
        <v>0</v>
      </c>
      <c r="G90" s="106"/>
      <c r="H90" s="73"/>
    </row>
    <row r="91" spans="1:8" ht="16.5" x14ac:dyDescent="0.35">
      <c r="A91" s="107" t="s">
        <v>624</v>
      </c>
      <c r="B91" s="316" t="s">
        <v>625</v>
      </c>
      <c r="C91" s="316"/>
      <c r="D91" s="316"/>
      <c r="E91" s="316"/>
      <c r="F91" s="120">
        <f>F47</f>
        <v>0</v>
      </c>
      <c r="G91" s="106"/>
      <c r="H91" s="73"/>
    </row>
    <row r="92" spans="1:8" ht="16.5" x14ac:dyDescent="0.35">
      <c r="A92" s="107" t="s">
        <v>626</v>
      </c>
      <c r="B92" s="316" t="s">
        <v>553</v>
      </c>
      <c r="C92" s="316"/>
      <c r="D92" s="316"/>
      <c r="E92" s="316"/>
      <c r="F92" s="120">
        <f>F66</f>
        <v>0</v>
      </c>
      <c r="G92" s="106"/>
      <c r="H92" s="73"/>
    </row>
    <row r="93" spans="1:8" ht="16.5" x14ac:dyDescent="0.35">
      <c r="A93" s="107" t="s">
        <v>627</v>
      </c>
      <c r="B93" s="316" t="s">
        <v>628</v>
      </c>
      <c r="C93" s="316"/>
      <c r="D93" s="316"/>
      <c r="E93" s="316"/>
      <c r="F93" s="120">
        <f>F85</f>
        <v>0</v>
      </c>
      <c r="G93" s="106"/>
      <c r="H93" s="73"/>
    </row>
    <row r="94" spans="1:8" ht="22.5" customHeight="1" x14ac:dyDescent="0.35">
      <c r="A94" s="107" t="s">
        <v>629</v>
      </c>
      <c r="B94" s="316" t="s">
        <v>630</v>
      </c>
      <c r="C94" s="316"/>
      <c r="D94" s="316"/>
      <c r="E94" s="316"/>
      <c r="F94" s="120">
        <f>SUM(F89:F90)</f>
        <v>0</v>
      </c>
      <c r="G94" s="106"/>
      <c r="H94" s="73"/>
    </row>
    <row r="95" spans="1:8" x14ac:dyDescent="0.35">
      <c r="A95" s="107" t="s">
        <v>631</v>
      </c>
      <c r="B95" s="316" t="s">
        <v>632</v>
      </c>
      <c r="C95" s="316"/>
      <c r="D95" s="316"/>
      <c r="E95" s="316"/>
      <c r="F95" s="120">
        <f>SUM(F91:F93)</f>
        <v>0</v>
      </c>
      <c r="G95" s="106"/>
      <c r="H95" s="73"/>
    </row>
    <row r="96" spans="1:8" ht="15" thickBot="1" x14ac:dyDescent="0.4">
      <c r="A96" s="312"/>
      <c r="B96" s="313"/>
      <c r="C96" s="313"/>
      <c r="D96" s="313"/>
      <c r="E96" s="313"/>
      <c r="F96" s="313"/>
      <c r="G96" s="314"/>
      <c r="H96" s="73"/>
    </row>
    <row r="97" spans="1:8" ht="36.65" customHeight="1" x14ac:dyDescent="0.35">
      <c r="A97" s="108" t="s">
        <v>633</v>
      </c>
      <c r="B97" s="315" t="s">
        <v>634</v>
      </c>
      <c r="C97" s="315"/>
      <c r="D97" s="315"/>
      <c r="E97" s="315"/>
      <c r="F97" s="119">
        <f>SUM(F94:F95)</f>
        <v>0</v>
      </c>
      <c r="G97" s="109"/>
      <c r="H97" s="73"/>
    </row>
    <row r="98" spans="1:8" ht="14.5" customHeight="1" x14ac:dyDescent="0.35">
      <c r="A98" s="201"/>
      <c r="B98" s="201"/>
      <c r="C98" s="201"/>
      <c r="D98" s="201"/>
      <c r="E98" s="201"/>
      <c r="F98" s="201"/>
      <c r="G98" s="201"/>
      <c r="H98" s="73"/>
    </row>
    <row r="99" spans="1:8" x14ac:dyDescent="0.35">
      <c r="A99" s="210"/>
      <c r="B99" s="210"/>
      <c r="C99" s="210"/>
      <c r="D99" s="210"/>
      <c r="E99" s="210"/>
      <c r="F99" s="210"/>
      <c r="G99" s="210"/>
      <c r="H99" s="73"/>
    </row>
    <row r="100" spans="1:8" x14ac:dyDescent="0.35">
      <c r="A100" s="323" t="s">
        <v>137</v>
      </c>
      <c r="B100" s="324"/>
      <c r="C100" s="324"/>
      <c r="D100" s="324"/>
      <c r="E100" s="324"/>
      <c r="F100" s="324"/>
      <c r="G100" s="325"/>
      <c r="H100" s="73"/>
    </row>
    <row r="101" spans="1:8" x14ac:dyDescent="0.35">
      <c r="A101" s="59"/>
      <c r="B101" s="289" t="s">
        <v>138</v>
      </c>
      <c r="C101" s="289"/>
      <c r="D101" s="289"/>
      <c r="E101" s="289"/>
      <c r="F101" s="289"/>
      <c r="G101" s="296"/>
      <c r="H101" s="73"/>
    </row>
    <row r="102" spans="1:8" x14ac:dyDescent="0.35">
      <c r="A102" s="60"/>
      <c r="B102" s="289" t="s">
        <v>139</v>
      </c>
      <c r="C102" s="289"/>
      <c r="D102" s="289"/>
      <c r="E102" s="289"/>
      <c r="F102" s="289"/>
      <c r="G102" s="296"/>
      <c r="H102" s="73"/>
    </row>
    <row r="103" spans="1:8" ht="15" thickBot="1" x14ac:dyDescent="0.4">
      <c r="A103" s="61"/>
      <c r="B103" s="297" t="s">
        <v>140</v>
      </c>
      <c r="C103" s="297"/>
      <c r="D103" s="297"/>
      <c r="E103" s="297"/>
      <c r="F103" s="297"/>
      <c r="G103" s="298"/>
      <c r="H103" s="73"/>
    </row>
    <row r="104" spans="1:8" x14ac:dyDescent="0.35">
      <c r="A104" s="73"/>
      <c r="B104" s="73"/>
      <c r="C104" s="73"/>
      <c r="D104" s="73"/>
      <c r="E104" s="73"/>
      <c r="F104" s="73"/>
      <c r="G104" s="73"/>
      <c r="H104" s="73"/>
    </row>
    <row r="105" spans="1:8" x14ac:dyDescent="0.35">
      <c r="A105" s="73"/>
      <c r="B105" s="73"/>
      <c r="C105" s="73"/>
      <c r="D105" s="73"/>
      <c r="E105" s="73"/>
      <c r="F105" s="73"/>
      <c r="G105" s="73"/>
      <c r="H105" s="73"/>
    </row>
  </sheetData>
  <sheetProtection sheet="1" insertRows="0"/>
  <mergeCells count="31">
    <mergeCell ref="B101:G101"/>
    <mergeCell ref="B102:G102"/>
    <mergeCell ref="B103:G103"/>
    <mergeCell ref="A1:G1"/>
    <mergeCell ref="B14:E14"/>
    <mergeCell ref="A16:G16"/>
    <mergeCell ref="A100:G100"/>
    <mergeCell ref="A15:G15"/>
    <mergeCell ref="A29:G29"/>
    <mergeCell ref="B88:E88"/>
    <mergeCell ref="B85:E85"/>
    <mergeCell ref="B28:E28"/>
    <mergeCell ref="A30:G30"/>
    <mergeCell ref="B47:E47"/>
    <mergeCell ref="A49:G49"/>
    <mergeCell ref="B66:E66"/>
    <mergeCell ref="A98:G99"/>
    <mergeCell ref="A86:G86"/>
    <mergeCell ref="A67:G67"/>
    <mergeCell ref="A48:G48"/>
    <mergeCell ref="A87:G87"/>
    <mergeCell ref="A68:G68"/>
    <mergeCell ref="A96:G96"/>
    <mergeCell ref="B97:E97"/>
    <mergeCell ref="B89:E89"/>
    <mergeCell ref="B90:E90"/>
    <mergeCell ref="B91:E91"/>
    <mergeCell ref="B92:E92"/>
    <mergeCell ref="B93:E93"/>
    <mergeCell ref="B94:E94"/>
    <mergeCell ref="B95:E9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40"/>
  <sheetViews>
    <sheetView topLeftCell="AD23" zoomScale="60" zoomScaleNormal="60" workbookViewId="0">
      <selection activeCell="AQ32" sqref="AQ32"/>
    </sheetView>
  </sheetViews>
  <sheetFormatPr defaultRowHeight="14.5" x14ac:dyDescent="0.35"/>
  <cols>
    <col min="1" max="1" width="12" customWidth="1"/>
    <col min="2" max="2" width="53.1796875" customWidth="1"/>
    <col min="3" max="3" width="7.453125" bestFit="1" customWidth="1"/>
    <col min="4" max="4" width="7.1796875" customWidth="1"/>
    <col min="5" max="12" width="5.7265625" bestFit="1" customWidth="1"/>
    <col min="13" max="13" width="8" bestFit="1" customWidth="1"/>
    <col min="14" max="14" width="9.453125" bestFit="1" customWidth="1"/>
    <col min="15" max="15" width="8.453125" bestFit="1" customWidth="1"/>
    <col min="16" max="18" width="7.81640625" bestFit="1" customWidth="1"/>
    <col min="19" max="19" width="8.453125" bestFit="1" customWidth="1"/>
    <col min="20" max="23" width="7.81640625" bestFit="1" customWidth="1"/>
    <col min="24" max="24" width="5.7265625" bestFit="1" customWidth="1"/>
    <col min="25" max="25" width="9" bestFit="1" customWidth="1"/>
    <col min="26" max="26" width="4.81640625" bestFit="1" customWidth="1"/>
    <col min="27" max="29" width="7.81640625" bestFit="1" customWidth="1"/>
    <col min="30" max="30" width="7.81640625" customWidth="1"/>
    <col min="31" max="34" width="7.81640625" bestFit="1" customWidth="1"/>
    <col min="35" max="35" width="8" bestFit="1" customWidth="1"/>
    <col min="36" max="36" width="11.1796875" customWidth="1"/>
    <col min="56" max="56" width="5.1796875" customWidth="1"/>
    <col min="57" max="57" width="4.1796875" customWidth="1"/>
    <col min="58" max="58" width="9.453125" bestFit="1" customWidth="1"/>
    <col min="59" max="59" width="6.453125" customWidth="1"/>
  </cols>
  <sheetData>
    <row r="1" spans="1:89" s="160" customFormat="1" ht="15" thickBot="1" x14ac:dyDescent="0.4"/>
    <row r="2" spans="1:89" x14ac:dyDescent="0.35">
      <c r="A2" s="161" t="s">
        <v>10</v>
      </c>
      <c r="B2" s="1" t="s">
        <v>0</v>
      </c>
      <c r="C2" s="2">
        <v>3.472222222222222E-3</v>
      </c>
      <c r="D2" s="3">
        <v>6.9444444444444441E-3</v>
      </c>
      <c r="E2" s="3">
        <v>1.0416666666666666E-2</v>
      </c>
      <c r="F2" s="3">
        <v>1.3888888888888888E-2</v>
      </c>
      <c r="G2" s="3">
        <v>1.7361111111111112E-2</v>
      </c>
      <c r="H2" s="3">
        <v>2.0833333333333332E-2</v>
      </c>
      <c r="I2" s="3">
        <v>2.4305555555555556E-2</v>
      </c>
      <c r="J2" s="3">
        <v>2.7777777777777776E-2</v>
      </c>
      <c r="K2" s="3">
        <v>3.125E-2</v>
      </c>
      <c r="L2" s="3">
        <v>2.7777777777777776E-2</v>
      </c>
      <c r="M2" s="3">
        <v>3.8194444444444441E-2</v>
      </c>
      <c r="N2" s="164">
        <v>4.1666666666666664E-2</v>
      </c>
      <c r="O2" s="165"/>
      <c r="P2" s="166">
        <v>4.5138888888888888E-2</v>
      </c>
      <c r="Q2" s="167"/>
      <c r="R2" s="164">
        <v>4.8611111111111112E-2</v>
      </c>
      <c r="S2" s="167"/>
      <c r="T2" s="164">
        <v>5.2083333333333336E-2</v>
      </c>
      <c r="U2" s="167"/>
      <c r="V2" s="164">
        <v>5.5555555555555552E-2</v>
      </c>
      <c r="W2" s="167"/>
      <c r="X2" s="164">
        <v>5.9027777777777783E-2</v>
      </c>
      <c r="Y2" s="167"/>
      <c r="Z2" s="164">
        <v>6.25E-2</v>
      </c>
      <c r="AA2" s="167"/>
      <c r="AB2" s="164">
        <v>6.5972222222222224E-2</v>
      </c>
      <c r="AC2" s="167"/>
      <c r="AD2" s="164">
        <v>6.9444444444444434E-2</v>
      </c>
      <c r="AE2" s="167"/>
      <c r="AF2" s="164">
        <v>7.2916666666666671E-2</v>
      </c>
      <c r="AG2" s="165"/>
      <c r="AH2" s="166">
        <v>7.6388888888888895E-2</v>
      </c>
      <c r="AI2" s="167"/>
      <c r="AJ2" s="164">
        <v>7.9861111111111105E-2</v>
      </c>
      <c r="AK2" s="165"/>
      <c r="AL2" s="166">
        <v>8.3333333333333329E-2</v>
      </c>
      <c r="AM2" s="167"/>
      <c r="AN2" s="164">
        <v>8.6805555555555566E-2</v>
      </c>
      <c r="AO2" s="167"/>
      <c r="AP2" s="164">
        <v>9.0277777777777776E-2</v>
      </c>
      <c r="AQ2" s="167"/>
      <c r="AR2" s="164">
        <v>9.375E-2</v>
      </c>
      <c r="AS2" s="167"/>
      <c r="AT2" s="164">
        <v>9.7222222222222224E-2</v>
      </c>
      <c r="AU2" s="167"/>
      <c r="AV2" s="164">
        <v>0.10069444444444443</v>
      </c>
      <c r="AW2" s="167"/>
      <c r="AX2" s="164">
        <v>0.10416666666666667</v>
      </c>
      <c r="AY2" s="167"/>
      <c r="AZ2" s="164">
        <v>0.1076388888888889</v>
      </c>
      <c r="BA2" s="167"/>
      <c r="BB2" s="164">
        <v>0.1111111111111111</v>
      </c>
      <c r="BC2" s="165"/>
      <c r="BD2" s="166">
        <v>0.11458333333333333</v>
      </c>
      <c r="BE2" s="167"/>
      <c r="BF2" s="164">
        <v>0.11805555555555557</v>
      </c>
      <c r="BG2" s="165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89" x14ac:dyDescent="0.35">
      <c r="A3" s="162"/>
      <c r="B3" s="5" t="s">
        <v>11</v>
      </c>
      <c r="C3" s="168" t="s">
        <v>2</v>
      </c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70"/>
      <c r="P3" s="171" t="s">
        <v>3</v>
      </c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3"/>
      <c r="AH3" s="171" t="s">
        <v>8</v>
      </c>
      <c r="AI3" s="172"/>
      <c r="AJ3" s="172"/>
      <c r="AK3" s="173"/>
      <c r="AL3" s="171" t="s">
        <v>3</v>
      </c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2"/>
      <c r="BC3" s="173"/>
      <c r="BD3" s="171" t="s">
        <v>8</v>
      </c>
      <c r="BE3" s="172"/>
      <c r="BF3" s="172"/>
      <c r="BG3" s="173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73"/>
      <c r="CJ3" s="73"/>
      <c r="CK3" s="73"/>
    </row>
    <row r="4" spans="1:89" ht="15" thickBot="1" x14ac:dyDescent="0.4">
      <c r="A4" s="163"/>
      <c r="B4" s="6" t="s">
        <v>5</v>
      </c>
      <c r="C4" s="174" t="s">
        <v>6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6"/>
      <c r="P4" s="177" t="s">
        <v>7</v>
      </c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9"/>
      <c r="AH4" s="180" t="s">
        <v>8</v>
      </c>
      <c r="AI4" s="181"/>
      <c r="AJ4" s="181"/>
      <c r="AK4" s="182"/>
      <c r="AL4" s="177" t="s">
        <v>9</v>
      </c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9"/>
      <c r="BD4" s="177" t="s">
        <v>8</v>
      </c>
      <c r="BE4" s="178"/>
      <c r="BF4" s="178"/>
      <c r="BG4" s="179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73"/>
      <c r="CJ4" s="73"/>
      <c r="CK4" s="73"/>
    </row>
    <row r="5" spans="1:89" ht="16.5" x14ac:dyDescent="0.45">
      <c r="A5" s="189" t="s">
        <v>12</v>
      </c>
      <c r="B5" s="1" t="s">
        <v>13</v>
      </c>
      <c r="C5" s="192"/>
      <c r="D5" s="193"/>
      <c r="E5" s="193"/>
      <c r="F5" s="193"/>
      <c r="G5" s="193"/>
      <c r="H5" s="193"/>
      <c r="I5" s="193"/>
      <c r="J5" s="193"/>
      <c r="K5" s="193"/>
      <c r="L5" s="193"/>
      <c r="M5" s="194"/>
      <c r="N5" s="7" t="s">
        <v>14</v>
      </c>
      <c r="O5" s="132">
        <v>400</v>
      </c>
      <c r="P5" s="8" t="s">
        <v>14</v>
      </c>
      <c r="Q5" s="133">
        <v>400</v>
      </c>
      <c r="R5" s="7" t="s">
        <v>14</v>
      </c>
      <c r="S5" s="133">
        <v>400</v>
      </c>
      <c r="T5" s="7" t="s">
        <v>14</v>
      </c>
      <c r="U5" s="133">
        <v>400</v>
      </c>
      <c r="V5" s="7" t="s">
        <v>14</v>
      </c>
      <c r="W5" s="133">
        <v>400</v>
      </c>
      <c r="X5" s="7" t="s">
        <v>14</v>
      </c>
      <c r="Y5" s="133">
        <v>400</v>
      </c>
      <c r="Z5" s="7" t="s">
        <v>14</v>
      </c>
      <c r="AA5" s="133">
        <v>400</v>
      </c>
      <c r="AB5" s="7" t="s">
        <v>14</v>
      </c>
      <c r="AC5" s="133">
        <v>400</v>
      </c>
      <c r="AD5" s="7" t="s">
        <v>14</v>
      </c>
      <c r="AE5" s="133">
        <v>400</v>
      </c>
      <c r="AF5" s="7" t="s">
        <v>14</v>
      </c>
      <c r="AG5" s="133">
        <v>400</v>
      </c>
      <c r="AH5" s="161"/>
      <c r="AI5" s="199"/>
      <c r="AJ5" s="7" t="s">
        <v>14</v>
      </c>
      <c r="AK5" s="133">
        <v>400</v>
      </c>
      <c r="AL5" s="8" t="s">
        <v>14</v>
      </c>
      <c r="AM5" s="133">
        <v>400</v>
      </c>
      <c r="AN5" s="7" t="s">
        <v>14</v>
      </c>
      <c r="AO5" s="133">
        <v>400</v>
      </c>
      <c r="AP5" s="7" t="s">
        <v>14</v>
      </c>
      <c r="AQ5" s="133">
        <v>400</v>
      </c>
      <c r="AR5" s="7" t="s">
        <v>14</v>
      </c>
      <c r="AS5" s="133">
        <v>400</v>
      </c>
      <c r="AT5" s="7" t="s">
        <v>14</v>
      </c>
      <c r="AU5" s="133">
        <v>400</v>
      </c>
      <c r="AV5" s="7" t="s">
        <v>14</v>
      </c>
      <c r="AW5" s="133">
        <v>400</v>
      </c>
      <c r="AX5" s="7" t="s">
        <v>14</v>
      </c>
      <c r="AY5" s="133">
        <v>400</v>
      </c>
      <c r="AZ5" s="7" t="s">
        <v>14</v>
      </c>
      <c r="BA5" s="133">
        <v>400</v>
      </c>
      <c r="BB5" s="7" t="s">
        <v>14</v>
      </c>
      <c r="BC5" s="133">
        <v>400</v>
      </c>
      <c r="BD5" s="192"/>
      <c r="BE5" s="194"/>
      <c r="BF5" s="7" t="s">
        <v>14</v>
      </c>
      <c r="BG5" s="133">
        <v>400</v>
      </c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</row>
    <row r="6" spans="1:89" ht="16.5" x14ac:dyDescent="0.45">
      <c r="A6" s="190"/>
      <c r="B6" s="5" t="s">
        <v>15</v>
      </c>
      <c r="C6" s="195"/>
      <c r="D6" s="160"/>
      <c r="E6" s="160"/>
      <c r="F6" s="160"/>
      <c r="G6" s="160"/>
      <c r="H6" s="160"/>
      <c r="I6" s="160"/>
      <c r="J6" s="160"/>
      <c r="K6" s="160"/>
      <c r="L6" s="160"/>
      <c r="M6" s="196"/>
      <c r="N6" s="9" t="s">
        <v>16</v>
      </c>
      <c r="O6" s="110">
        <v>550</v>
      </c>
      <c r="P6" s="10" t="s">
        <v>16</v>
      </c>
      <c r="Q6" s="111">
        <v>550</v>
      </c>
      <c r="R6" s="9" t="s">
        <v>16</v>
      </c>
      <c r="S6" s="111">
        <v>550</v>
      </c>
      <c r="T6" s="9" t="s">
        <v>16</v>
      </c>
      <c r="U6" s="111">
        <v>550</v>
      </c>
      <c r="V6" s="9" t="s">
        <v>16</v>
      </c>
      <c r="W6" s="111">
        <v>550</v>
      </c>
      <c r="X6" s="9" t="s">
        <v>16</v>
      </c>
      <c r="Y6" s="111">
        <v>550</v>
      </c>
      <c r="Z6" s="9" t="s">
        <v>16</v>
      </c>
      <c r="AA6" s="111">
        <v>550</v>
      </c>
      <c r="AB6" s="9" t="s">
        <v>16</v>
      </c>
      <c r="AC6" s="111">
        <v>550</v>
      </c>
      <c r="AD6" s="9" t="s">
        <v>16</v>
      </c>
      <c r="AE6" s="111">
        <v>550</v>
      </c>
      <c r="AF6" s="9" t="s">
        <v>16</v>
      </c>
      <c r="AG6" s="110">
        <v>550</v>
      </c>
      <c r="AH6" s="162"/>
      <c r="AI6" s="153"/>
      <c r="AJ6" s="9" t="s">
        <v>16</v>
      </c>
      <c r="AK6" s="110">
        <v>350</v>
      </c>
      <c r="AL6" s="10" t="s">
        <v>16</v>
      </c>
      <c r="AM6" s="111">
        <v>550</v>
      </c>
      <c r="AN6" s="9" t="s">
        <v>16</v>
      </c>
      <c r="AO6" s="111">
        <v>550</v>
      </c>
      <c r="AP6" s="9" t="s">
        <v>16</v>
      </c>
      <c r="AQ6" s="111">
        <v>550</v>
      </c>
      <c r="AR6" s="9" t="s">
        <v>16</v>
      </c>
      <c r="AS6" s="111">
        <v>550</v>
      </c>
      <c r="AT6" s="9" t="s">
        <v>16</v>
      </c>
      <c r="AU6" s="111">
        <v>550</v>
      </c>
      <c r="AV6" s="9" t="s">
        <v>16</v>
      </c>
      <c r="AW6" s="111">
        <v>550</v>
      </c>
      <c r="AX6" s="9" t="s">
        <v>16</v>
      </c>
      <c r="AY6" s="111">
        <v>550</v>
      </c>
      <c r="AZ6" s="9" t="s">
        <v>16</v>
      </c>
      <c r="BA6" s="111">
        <v>550</v>
      </c>
      <c r="BB6" s="9" t="s">
        <v>16</v>
      </c>
      <c r="BC6" s="110">
        <v>550</v>
      </c>
      <c r="BD6" s="195"/>
      <c r="BE6" s="196"/>
      <c r="BF6" s="9" t="s">
        <v>16</v>
      </c>
      <c r="BG6" s="110">
        <v>350</v>
      </c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</row>
    <row r="7" spans="1:89" ht="16.5" x14ac:dyDescent="0.45">
      <c r="A7" s="190"/>
      <c r="B7" s="5" t="s">
        <v>17</v>
      </c>
      <c r="C7" s="195"/>
      <c r="D7" s="160"/>
      <c r="E7" s="160"/>
      <c r="F7" s="160"/>
      <c r="G7" s="160"/>
      <c r="H7" s="160"/>
      <c r="I7" s="160"/>
      <c r="J7" s="160"/>
      <c r="K7" s="160"/>
      <c r="L7" s="160"/>
      <c r="M7" s="196"/>
      <c r="N7" s="9" t="s">
        <v>18</v>
      </c>
      <c r="O7" s="335">
        <v>900</v>
      </c>
      <c r="P7" s="10" t="s">
        <v>19</v>
      </c>
      <c r="Q7" s="41">
        <v>900</v>
      </c>
      <c r="R7" s="9" t="s">
        <v>19</v>
      </c>
      <c r="S7" s="41">
        <v>900</v>
      </c>
      <c r="T7" s="9" t="s">
        <v>19</v>
      </c>
      <c r="U7" s="41">
        <v>900</v>
      </c>
      <c r="V7" s="9" t="s">
        <v>19</v>
      </c>
      <c r="W7" s="41">
        <v>900</v>
      </c>
      <c r="X7" s="9" t="s">
        <v>19</v>
      </c>
      <c r="Y7" s="41">
        <v>900</v>
      </c>
      <c r="Z7" s="9" t="s">
        <v>19</v>
      </c>
      <c r="AA7" s="41">
        <v>900</v>
      </c>
      <c r="AB7" s="9" t="s">
        <v>19</v>
      </c>
      <c r="AC7" s="41">
        <v>900</v>
      </c>
      <c r="AD7" s="9" t="s">
        <v>19</v>
      </c>
      <c r="AE7" s="41">
        <v>900</v>
      </c>
      <c r="AF7" s="9" t="s">
        <v>19</v>
      </c>
      <c r="AG7" s="40">
        <v>900</v>
      </c>
      <c r="AH7" s="162"/>
      <c r="AI7" s="153"/>
      <c r="AJ7" s="9" t="s">
        <v>18</v>
      </c>
      <c r="AK7" s="335">
        <v>750</v>
      </c>
      <c r="AL7" s="10" t="s">
        <v>18</v>
      </c>
      <c r="AM7" s="41">
        <v>900</v>
      </c>
      <c r="AN7" s="9" t="s">
        <v>18</v>
      </c>
      <c r="AO7" s="41">
        <v>900</v>
      </c>
      <c r="AP7" s="9" t="s">
        <v>18</v>
      </c>
      <c r="AQ7" s="41">
        <v>900</v>
      </c>
      <c r="AR7" s="9" t="s">
        <v>18</v>
      </c>
      <c r="AS7" s="41">
        <v>900</v>
      </c>
      <c r="AT7" s="9" t="s">
        <v>18</v>
      </c>
      <c r="AU7" s="41">
        <v>900</v>
      </c>
      <c r="AV7" s="9" t="s">
        <v>18</v>
      </c>
      <c r="AW7" s="41">
        <v>900</v>
      </c>
      <c r="AX7" s="9" t="s">
        <v>18</v>
      </c>
      <c r="AY7" s="41">
        <v>900</v>
      </c>
      <c r="AZ7" s="9" t="s">
        <v>18</v>
      </c>
      <c r="BA7" s="41">
        <v>900</v>
      </c>
      <c r="BB7" s="9" t="s">
        <v>18</v>
      </c>
      <c r="BC7" s="40">
        <v>900</v>
      </c>
      <c r="BD7" s="195"/>
      <c r="BE7" s="196"/>
      <c r="BF7" s="9" t="s">
        <v>18</v>
      </c>
      <c r="BG7" s="335">
        <v>750</v>
      </c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</row>
    <row r="8" spans="1:89" ht="16.5" x14ac:dyDescent="0.45">
      <c r="A8" s="190"/>
      <c r="B8" s="5" t="s">
        <v>20</v>
      </c>
      <c r="C8" s="195"/>
      <c r="D8" s="160"/>
      <c r="E8" s="160"/>
      <c r="F8" s="160"/>
      <c r="G8" s="160"/>
      <c r="H8" s="160"/>
      <c r="I8" s="160"/>
      <c r="J8" s="160"/>
      <c r="K8" s="160"/>
      <c r="L8" s="160"/>
      <c r="M8" s="196"/>
      <c r="N8" s="9" t="s">
        <v>21</v>
      </c>
      <c r="O8" s="335">
        <v>900</v>
      </c>
      <c r="P8" s="10" t="s">
        <v>22</v>
      </c>
      <c r="Q8" s="41">
        <v>900</v>
      </c>
      <c r="R8" s="9" t="s">
        <v>22</v>
      </c>
      <c r="S8" s="41">
        <v>900</v>
      </c>
      <c r="T8" s="9" t="s">
        <v>22</v>
      </c>
      <c r="U8" s="41">
        <v>900</v>
      </c>
      <c r="V8" s="9" t="s">
        <v>22</v>
      </c>
      <c r="W8" s="41">
        <v>900</v>
      </c>
      <c r="X8" s="9" t="s">
        <v>22</v>
      </c>
      <c r="Y8" s="41">
        <v>900</v>
      </c>
      <c r="Z8" s="9" t="s">
        <v>22</v>
      </c>
      <c r="AA8" s="41">
        <v>900</v>
      </c>
      <c r="AB8" s="9" t="s">
        <v>22</v>
      </c>
      <c r="AC8" s="41">
        <v>900</v>
      </c>
      <c r="AD8" s="9" t="s">
        <v>22</v>
      </c>
      <c r="AE8" s="41">
        <v>900</v>
      </c>
      <c r="AF8" s="9" t="s">
        <v>22</v>
      </c>
      <c r="AG8" s="40">
        <v>900</v>
      </c>
      <c r="AH8" s="162"/>
      <c r="AI8" s="153"/>
      <c r="AJ8" s="9" t="s">
        <v>21</v>
      </c>
      <c r="AK8" s="335">
        <v>750</v>
      </c>
      <c r="AL8" s="10" t="s">
        <v>21</v>
      </c>
      <c r="AM8" s="41">
        <v>900</v>
      </c>
      <c r="AN8" s="9" t="s">
        <v>21</v>
      </c>
      <c r="AO8" s="41">
        <v>900</v>
      </c>
      <c r="AP8" s="9" t="s">
        <v>21</v>
      </c>
      <c r="AQ8" s="41">
        <v>900</v>
      </c>
      <c r="AR8" s="9" t="s">
        <v>21</v>
      </c>
      <c r="AS8" s="41">
        <v>900</v>
      </c>
      <c r="AT8" s="9" t="s">
        <v>21</v>
      </c>
      <c r="AU8" s="41">
        <v>900</v>
      </c>
      <c r="AV8" s="9" t="s">
        <v>21</v>
      </c>
      <c r="AW8" s="41">
        <v>900</v>
      </c>
      <c r="AX8" s="9" t="s">
        <v>21</v>
      </c>
      <c r="AY8" s="41">
        <v>900</v>
      </c>
      <c r="AZ8" s="9" t="s">
        <v>21</v>
      </c>
      <c r="BA8" s="41">
        <v>900</v>
      </c>
      <c r="BB8" s="9" t="s">
        <v>21</v>
      </c>
      <c r="BC8" s="40">
        <v>900</v>
      </c>
      <c r="BD8" s="195"/>
      <c r="BE8" s="196"/>
      <c r="BF8" s="9" t="s">
        <v>21</v>
      </c>
      <c r="BG8" s="335">
        <v>750</v>
      </c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</row>
    <row r="9" spans="1:89" ht="16.5" x14ac:dyDescent="0.45">
      <c r="A9" s="190"/>
      <c r="B9" s="5" t="s">
        <v>23</v>
      </c>
      <c r="C9" s="195"/>
      <c r="D9" s="160"/>
      <c r="E9" s="160"/>
      <c r="F9" s="160"/>
      <c r="G9" s="160"/>
      <c r="H9" s="160"/>
      <c r="I9" s="160"/>
      <c r="J9" s="160"/>
      <c r="K9" s="160"/>
      <c r="L9" s="160"/>
      <c r="M9" s="196"/>
      <c r="N9" s="9" t="s">
        <v>24</v>
      </c>
      <c r="O9" s="335">
        <v>900</v>
      </c>
      <c r="P9" s="10" t="s">
        <v>25</v>
      </c>
      <c r="Q9" s="41">
        <v>900</v>
      </c>
      <c r="R9" s="9" t="s">
        <v>25</v>
      </c>
      <c r="S9" s="41">
        <v>900</v>
      </c>
      <c r="T9" s="9" t="s">
        <v>25</v>
      </c>
      <c r="U9" s="41">
        <v>900</v>
      </c>
      <c r="V9" s="9" t="s">
        <v>25</v>
      </c>
      <c r="W9" s="41">
        <v>900</v>
      </c>
      <c r="X9" s="9" t="s">
        <v>25</v>
      </c>
      <c r="Y9" s="41">
        <v>900</v>
      </c>
      <c r="Z9" s="9" t="s">
        <v>25</v>
      </c>
      <c r="AA9" s="41">
        <v>900</v>
      </c>
      <c r="AB9" s="9" t="s">
        <v>25</v>
      </c>
      <c r="AC9" s="41">
        <v>900</v>
      </c>
      <c r="AD9" s="9" t="s">
        <v>25</v>
      </c>
      <c r="AE9" s="41">
        <v>900</v>
      </c>
      <c r="AF9" s="9" t="s">
        <v>25</v>
      </c>
      <c r="AG9" s="40">
        <v>900</v>
      </c>
      <c r="AH9" s="162"/>
      <c r="AI9" s="153"/>
      <c r="AJ9" s="9" t="s">
        <v>24</v>
      </c>
      <c r="AK9" s="335">
        <v>750</v>
      </c>
      <c r="AL9" s="10" t="s">
        <v>24</v>
      </c>
      <c r="AM9" s="41">
        <v>900</v>
      </c>
      <c r="AN9" s="9" t="s">
        <v>24</v>
      </c>
      <c r="AO9" s="41">
        <v>900</v>
      </c>
      <c r="AP9" s="9" t="s">
        <v>24</v>
      </c>
      <c r="AQ9" s="41">
        <v>900</v>
      </c>
      <c r="AR9" s="9" t="s">
        <v>24</v>
      </c>
      <c r="AS9" s="41">
        <v>900</v>
      </c>
      <c r="AT9" s="9" t="s">
        <v>24</v>
      </c>
      <c r="AU9" s="41">
        <v>900</v>
      </c>
      <c r="AV9" s="9" t="s">
        <v>24</v>
      </c>
      <c r="AW9" s="41">
        <v>900</v>
      </c>
      <c r="AX9" s="9" t="s">
        <v>24</v>
      </c>
      <c r="AY9" s="41">
        <v>900</v>
      </c>
      <c r="AZ9" s="9" t="s">
        <v>24</v>
      </c>
      <c r="BA9" s="41">
        <v>900</v>
      </c>
      <c r="BB9" s="9" t="s">
        <v>24</v>
      </c>
      <c r="BC9" s="40">
        <v>900</v>
      </c>
      <c r="BD9" s="195"/>
      <c r="BE9" s="196"/>
      <c r="BF9" s="47" t="s">
        <v>24</v>
      </c>
      <c r="BG9" s="335">
        <v>750</v>
      </c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</row>
    <row r="10" spans="1:89" ht="16.5" x14ac:dyDescent="0.45">
      <c r="A10" s="190"/>
      <c r="B10" s="5" t="s">
        <v>26</v>
      </c>
      <c r="C10" s="195"/>
      <c r="D10" s="160"/>
      <c r="E10" s="160"/>
      <c r="F10" s="160"/>
      <c r="G10" s="160"/>
      <c r="H10" s="160"/>
      <c r="I10" s="160"/>
      <c r="J10" s="160"/>
      <c r="K10" s="160"/>
      <c r="L10" s="160"/>
      <c r="M10" s="196"/>
      <c r="N10" s="9" t="s">
        <v>27</v>
      </c>
      <c r="O10" s="335">
        <v>900</v>
      </c>
      <c r="P10" s="10" t="s">
        <v>28</v>
      </c>
      <c r="Q10" s="41">
        <v>900</v>
      </c>
      <c r="R10" s="9" t="s">
        <v>28</v>
      </c>
      <c r="S10" s="41">
        <v>900</v>
      </c>
      <c r="T10" s="9" t="s">
        <v>28</v>
      </c>
      <c r="U10" s="41">
        <v>900</v>
      </c>
      <c r="V10" s="9" t="s">
        <v>28</v>
      </c>
      <c r="W10" s="41">
        <v>900</v>
      </c>
      <c r="X10" s="9" t="s">
        <v>28</v>
      </c>
      <c r="Y10" s="41">
        <v>900</v>
      </c>
      <c r="Z10" s="9" t="s">
        <v>28</v>
      </c>
      <c r="AA10" s="41">
        <v>900</v>
      </c>
      <c r="AB10" s="9" t="s">
        <v>28</v>
      </c>
      <c r="AC10" s="41">
        <v>900</v>
      </c>
      <c r="AD10" s="9" t="s">
        <v>28</v>
      </c>
      <c r="AE10" s="41">
        <v>900</v>
      </c>
      <c r="AF10" s="9" t="s">
        <v>28</v>
      </c>
      <c r="AG10" s="40">
        <v>900</v>
      </c>
      <c r="AH10" s="162"/>
      <c r="AI10" s="153"/>
      <c r="AJ10" s="9" t="s">
        <v>27</v>
      </c>
      <c r="AK10" s="335">
        <v>750</v>
      </c>
      <c r="AL10" s="10" t="s">
        <v>27</v>
      </c>
      <c r="AM10" s="41">
        <v>900</v>
      </c>
      <c r="AN10" s="9" t="s">
        <v>27</v>
      </c>
      <c r="AO10" s="41">
        <v>900</v>
      </c>
      <c r="AP10" s="9" t="s">
        <v>27</v>
      </c>
      <c r="AQ10" s="41">
        <v>900</v>
      </c>
      <c r="AR10" s="9" t="s">
        <v>27</v>
      </c>
      <c r="AS10" s="41">
        <v>900</v>
      </c>
      <c r="AT10" s="9" t="s">
        <v>27</v>
      </c>
      <c r="AU10" s="41">
        <v>900</v>
      </c>
      <c r="AV10" s="9" t="s">
        <v>27</v>
      </c>
      <c r="AW10" s="41">
        <v>900</v>
      </c>
      <c r="AX10" s="9" t="s">
        <v>27</v>
      </c>
      <c r="AY10" s="41">
        <v>900</v>
      </c>
      <c r="AZ10" s="9" t="s">
        <v>27</v>
      </c>
      <c r="BA10" s="41">
        <v>900</v>
      </c>
      <c r="BB10" s="9" t="s">
        <v>27</v>
      </c>
      <c r="BC10" s="40">
        <v>900</v>
      </c>
      <c r="BD10" s="195"/>
      <c r="BE10" s="196"/>
      <c r="BF10" s="9" t="s">
        <v>27</v>
      </c>
      <c r="BG10" s="335">
        <v>750</v>
      </c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</row>
    <row r="11" spans="1:89" ht="16.5" x14ac:dyDescent="0.45">
      <c r="A11" s="190"/>
      <c r="B11" s="5" t="s">
        <v>29</v>
      </c>
      <c r="C11" s="195"/>
      <c r="D11" s="160"/>
      <c r="E11" s="160"/>
      <c r="F11" s="160"/>
      <c r="G11" s="160"/>
      <c r="H11" s="160"/>
      <c r="I11" s="160"/>
      <c r="J11" s="160"/>
      <c r="K11" s="160"/>
      <c r="L11" s="160"/>
      <c r="M11" s="196"/>
      <c r="N11" s="9" t="s">
        <v>30</v>
      </c>
      <c r="O11" s="335">
        <v>900</v>
      </c>
      <c r="P11" s="10" t="s">
        <v>31</v>
      </c>
      <c r="Q11" s="41">
        <v>900</v>
      </c>
      <c r="R11" s="9" t="s">
        <v>31</v>
      </c>
      <c r="S11" s="41">
        <v>900</v>
      </c>
      <c r="T11" s="9" t="s">
        <v>31</v>
      </c>
      <c r="U11" s="41">
        <v>900</v>
      </c>
      <c r="V11" s="9" t="s">
        <v>31</v>
      </c>
      <c r="W11" s="41">
        <v>900</v>
      </c>
      <c r="X11" s="9" t="s">
        <v>31</v>
      </c>
      <c r="Y11" s="41">
        <v>900</v>
      </c>
      <c r="Z11" s="9" t="s">
        <v>31</v>
      </c>
      <c r="AA11" s="41">
        <v>900</v>
      </c>
      <c r="AB11" s="9" t="s">
        <v>31</v>
      </c>
      <c r="AC11" s="41">
        <v>900</v>
      </c>
      <c r="AD11" s="9" t="s">
        <v>31</v>
      </c>
      <c r="AE11" s="41">
        <v>900</v>
      </c>
      <c r="AF11" s="9" t="s">
        <v>31</v>
      </c>
      <c r="AG11" s="40">
        <v>900</v>
      </c>
      <c r="AH11" s="162"/>
      <c r="AI11" s="153"/>
      <c r="AJ11" s="9" t="s">
        <v>30</v>
      </c>
      <c r="AK11" s="335">
        <v>750</v>
      </c>
      <c r="AL11" s="10" t="s">
        <v>30</v>
      </c>
      <c r="AM11" s="41">
        <v>900</v>
      </c>
      <c r="AN11" s="9" t="s">
        <v>30</v>
      </c>
      <c r="AO11" s="41">
        <v>900</v>
      </c>
      <c r="AP11" s="9" t="s">
        <v>30</v>
      </c>
      <c r="AQ11" s="41">
        <v>900</v>
      </c>
      <c r="AR11" s="9" t="s">
        <v>30</v>
      </c>
      <c r="AS11" s="41">
        <v>900</v>
      </c>
      <c r="AT11" s="9" t="s">
        <v>30</v>
      </c>
      <c r="AU11" s="41">
        <v>900</v>
      </c>
      <c r="AV11" s="9" t="s">
        <v>30</v>
      </c>
      <c r="AW11" s="41">
        <v>900</v>
      </c>
      <c r="AX11" s="9" t="s">
        <v>30</v>
      </c>
      <c r="AY11" s="41">
        <v>900</v>
      </c>
      <c r="AZ11" s="9" t="s">
        <v>30</v>
      </c>
      <c r="BA11" s="41">
        <v>900</v>
      </c>
      <c r="BB11" s="9" t="s">
        <v>30</v>
      </c>
      <c r="BC11" s="40">
        <v>900</v>
      </c>
      <c r="BD11" s="195"/>
      <c r="BE11" s="196"/>
      <c r="BF11" s="9" t="s">
        <v>30</v>
      </c>
      <c r="BG11" s="335">
        <v>750</v>
      </c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</row>
    <row r="12" spans="1:89" ht="16.5" x14ac:dyDescent="0.45">
      <c r="A12" s="190"/>
      <c r="B12" s="5" t="s">
        <v>32</v>
      </c>
      <c r="C12" s="195"/>
      <c r="D12" s="160"/>
      <c r="E12" s="160"/>
      <c r="F12" s="160"/>
      <c r="G12" s="160"/>
      <c r="H12" s="160"/>
      <c r="I12" s="160"/>
      <c r="J12" s="160"/>
      <c r="K12" s="160"/>
      <c r="L12" s="160"/>
      <c r="M12" s="196"/>
      <c r="N12" s="9" t="s">
        <v>33</v>
      </c>
      <c r="O12" s="335">
        <v>900</v>
      </c>
      <c r="P12" s="10" t="s">
        <v>34</v>
      </c>
      <c r="Q12" s="41">
        <v>900</v>
      </c>
      <c r="R12" s="9" t="s">
        <v>34</v>
      </c>
      <c r="S12" s="41">
        <v>900</v>
      </c>
      <c r="T12" s="9" t="s">
        <v>34</v>
      </c>
      <c r="U12" s="41">
        <v>900</v>
      </c>
      <c r="V12" s="9" t="s">
        <v>34</v>
      </c>
      <c r="W12" s="41">
        <v>900</v>
      </c>
      <c r="X12" s="9" t="s">
        <v>34</v>
      </c>
      <c r="Y12" s="41">
        <v>900</v>
      </c>
      <c r="Z12" s="9" t="s">
        <v>34</v>
      </c>
      <c r="AA12" s="41">
        <v>900</v>
      </c>
      <c r="AB12" s="9" t="s">
        <v>34</v>
      </c>
      <c r="AC12" s="41">
        <v>900</v>
      </c>
      <c r="AD12" s="9" t="s">
        <v>34</v>
      </c>
      <c r="AE12" s="41">
        <v>900</v>
      </c>
      <c r="AF12" s="9" t="s">
        <v>34</v>
      </c>
      <c r="AG12" s="40">
        <v>900</v>
      </c>
      <c r="AH12" s="162"/>
      <c r="AI12" s="153"/>
      <c r="AJ12" s="9" t="s">
        <v>33</v>
      </c>
      <c r="AK12" s="335">
        <v>750</v>
      </c>
      <c r="AL12" s="10" t="s">
        <v>33</v>
      </c>
      <c r="AM12" s="41">
        <v>900</v>
      </c>
      <c r="AN12" s="9" t="s">
        <v>33</v>
      </c>
      <c r="AO12" s="41">
        <v>900</v>
      </c>
      <c r="AP12" s="9" t="s">
        <v>33</v>
      </c>
      <c r="AQ12" s="41">
        <v>900</v>
      </c>
      <c r="AR12" s="9" t="s">
        <v>33</v>
      </c>
      <c r="AS12" s="41">
        <v>900</v>
      </c>
      <c r="AT12" s="9" t="s">
        <v>33</v>
      </c>
      <c r="AU12" s="41">
        <v>900</v>
      </c>
      <c r="AV12" s="9" t="s">
        <v>33</v>
      </c>
      <c r="AW12" s="41">
        <v>900</v>
      </c>
      <c r="AX12" s="9" t="s">
        <v>33</v>
      </c>
      <c r="AY12" s="41">
        <v>900</v>
      </c>
      <c r="AZ12" s="9" t="s">
        <v>33</v>
      </c>
      <c r="BA12" s="41">
        <v>900</v>
      </c>
      <c r="BB12" s="9" t="s">
        <v>33</v>
      </c>
      <c r="BC12" s="40">
        <v>900</v>
      </c>
      <c r="BD12" s="195"/>
      <c r="BE12" s="196"/>
      <c r="BF12" s="9" t="s">
        <v>33</v>
      </c>
      <c r="BG12" s="335">
        <v>750</v>
      </c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</row>
    <row r="13" spans="1:89" ht="16.5" x14ac:dyDescent="0.45">
      <c r="A13" s="190"/>
      <c r="B13" s="5" t="s">
        <v>35</v>
      </c>
      <c r="C13" s="195"/>
      <c r="D13" s="160"/>
      <c r="E13" s="160"/>
      <c r="F13" s="160"/>
      <c r="G13" s="160"/>
      <c r="H13" s="160"/>
      <c r="I13" s="160"/>
      <c r="J13" s="160"/>
      <c r="K13" s="160"/>
      <c r="L13" s="160"/>
      <c r="M13" s="196"/>
      <c r="N13" s="9" t="s">
        <v>36</v>
      </c>
      <c r="O13" s="150">
        <f>ROUND(AVERAGE(O7:O12),1)</f>
        <v>900</v>
      </c>
      <c r="P13" s="10" t="s">
        <v>37</v>
      </c>
      <c r="Q13" s="42">
        <f>ROUND(AVERAGE(Q7:Q12),1)</f>
        <v>900</v>
      </c>
      <c r="R13" s="9" t="s">
        <v>38</v>
      </c>
      <c r="S13" s="42">
        <f>ROUND(AVERAGE(S7:S12),1)</f>
        <v>900</v>
      </c>
      <c r="T13" s="9" t="s">
        <v>39</v>
      </c>
      <c r="U13" s="42">
        <f>ROUND(AVERAGE(U7:U12),1)</f>
        <v>900</v>
      </c>
      <c r="V13" s="9" t="s">
        <v>40</v>
      </c>
      <c r="W13" s="42">
        <f>ROUND(AVERAGE(W7:W12),1)</f>
        <v>900</v>
      </c>
      <c r="X13" s="9" t="s">
        <v>41</v>
      </c>
      <c r="Y13" s="42">
        <f>ROUND(AVERAGE(Y7:Y12),1)</f>
        <v>900</v>
      </c>
      <c r="Z13" s="9" t="s">
        <v>42</v>
      </c>
      <c r="AA13" s="42">
        <f>ROUND(AVERAGE(AA7:AA12),1)</f>
        <v>900</v>
      </c>
      <c r="AB13" s="9" t="s">
        <v>43</v>
      </c>
      <c r="AC13" s="42">
        <f>ROUND(AVERAGE(AC7:AC12),1)</f>
        <v>900</v>
      </c>
      <c r="AD13" s="9" t="s">
        <v>44</v>
      </c>
      <c r="AE13" s="42">
        <f>ROUND(AVERAGE(AE7:AE12),1)</f>
        <v>900</v>
      </c>
      <c r="AF13" s="9" t="s">
        <v>45</v>
      </c>
      <c r="AG13" s="39">
        <f>ROUND(AVERAGE(AG7:AG12),1)</f>
        <v>900</v>
      </c>
      <c r="AH13" s="162"/>
      <c r="AI13" s="153"/>
      <c r="AJ13" s="9" t="s">
        <v>36</v>
      </c>
      <c r="AK13" s="150">
        <f>ROUND(AVERAGE(AK7:AK12),1)</f>
        <v>750</v>
      </c>
      <c r="AL13" s="10" t="s">
        <v>46</v>
      </c>
      <c r="AM13" s="42">
        <f>ROUND(AVERAGE(AM7:AM12),1)</f>
        <v>900</v>
      </c>
      <c r="AN13" s="9" t="s">
        <v>47</v>
      </c>
      <c r="AO13" s="42">
        <f>ROUND(AVERAGE(AO7:AO12),1)</f>
        <v>900</v>
      </c>
      <c r="AP13" s="9" t="s">
        <v>48</v>
      </c>
      <c r="AQ13" s="42">
        <f>ROUND(AVERAGE(AQ7:AQ12),1)</f>
        <v>900</v>
      </c>
      <c r="AR13" s="9" t="s">
        <v>49</v>
      </c>
      <c r="AS13" s="42">
        <f>ROUND(AVERAGE(AS7:AS12),1)</f>
        <v>900</v>
      </c>
      <c r="AT13" s="9" t="s">
        <v>50</v>
      </c>
      <c r="AU13" s="42">
        <f>ROUND(AVERAGE(AU7:AU12),1)</f>
        <v>900</v>
      </c>
      <c r="AV13" s="9" t="s">
        <v>51</v>
      </c>
      <c r="AW13" s="42">
        <f>ROUND(AVERAGE(AW7:AW12),1)</f>
        <v>900</v>
      </c>
      <c r="AX13" s="9" t="s">
        <v>52</v>
      </c>
      <c r="AY13" s="42">
        <f>ROUND(AVERAGE(AY7:AY12),1)</f>
        <v>900</v>
      </c>
      <c r="AZ13" s="9" t="s">
        <v>53</v>
      </c>
      <c r="BA13" s="42">
        <f>ROUND(AVERAGE(BA7:BA12),1)</f>
        <v>900</v>
      </c>
      <c r="BB13" s="9" t="s">
        <v>54</v>
      </c>
      <c r="BC13" s="39">
        <f>ROUND(AVERAGE(BC7:BC12),1)</f>
        <v>900</v>
      </c>
      <c r="BD13" s="195"/>
      <c r="BE13" s="196"/>
      <c r="BF13" s="9" t="s">
        <v>55</v>
      </c>
      <c r="BG13" s="150">
        <f>ROUND(AVERAGE(BG7:BG12),1)</f>
        <v>750</v>
      </c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</row>
    <row r="14" spans="1:89" ht="16.5" x14ac:dyDescent="0.45">
      <c r="A14" s="190"/>
      <c r="B14" s="5" t="s">
        <v>56</v>
      </c>
      <c r="C14" s="195"/>
      <c r="D14" s="160"/>
      <c r="E14" s="160"/>
      <c r="F14" s="160"/>
      <c r="G14" s="160"/>
      <c r="H14" s="160"/>
      <c r="I14" s="160"/>
      <c r="J14" s="160"/>
      <c r="K14" s="160"/>
      <c r="L14" s="160"/>
      <c r="M14" s="196"/>
      <c r="N14" s="11"/>
      <c r="O14" s="336"/>
      <c r="P14" s="10" t="s">
        <v>57</v>
      </c>
      <c r="Q14" s="42">
        <f>ROUND(Q13-Q5,1)</f>
        <v>500</v>
      </c>
      <c r="R14" s="9" t="s">
        <v>58</v>
      </c>
      <c r="S14" s="42">
        <f>ROUND(S13-S5,1)</f>
        <v>500</v>
      </c>
      <c r="T14" s="9" t="s">
        <v>59</v>
      </c>
      <c r="U14" s="42">
        <f>ROUND(U13-U5,1)</f>
        <v>500</v>
      </c>
      <c r="V14" s="9" t="s">
        <v>60</v>
      </c>
      <c r="W14" s="42">
        <f>ROUND(W13-W5,1)</f>
        <v>500</v>
      </c>
      <c r="X14" s="9" t="s">
        <v>61</v>
      </c>
      <c r="Y14" s="42">
        <f>ROUND(Y13-Y5,1)</f>
        <v>500</v>
      </c>
      <c r="Z14" s="9" t="s">
        <v>62</v>
      </c>
      <c r="AA14" s="42">
        <f>ROUND(AA13-AA5,1)</f>
        <v>500</v>
      </c>
      <c r="AB14" s="9" t="s">
        <v>63</v>
      </c>
      <c r="AC14" s="42">
        <f>ROUND(AC13-AC5,1)</f>
        <v>500</v>
      </c>
      <c r="AD14" s="9" t="s">
        <v>64</v>
      </c>
      <c r="AE14" s="42">
        <f>ROUND(AE13-AE5,1)</f>
        <v>500</v>
      </c>
      <c r="AF14" s="9" t="s">
        <v>65</v>
      </c>
      <c r="AG14" s="39">
        <f>ROUND(AG13-AG5,1)</f>
        <v>500</v>
      </c>
      <c r="AH14" s="162"/>
      <c r="AI14" s="153"/>
      <c r="AJ14" s="153"/>
      <c r="AK14" s="202"/>
      <c r="AL14" s="38" t="s">
        <v>66</v>
      </c>
      <c r="AM14" s="42">
        <f>ROUND(AM13-AM5,1)</f>
        <v>500</v>
      </c>
      <c r="AN14" s="9" t="s">
        <v>67</v>
      </c>
      <c r="AO14" s="42">
        <f>ROUND(AO13-AO5,1)</f>
        <v>500</v>
      </c>
      <c r="AP14" s="9" t="s">
        <v>68</v>
      </c>
      <c r="AQ14" s="42">
        <f>ROUND(AQ13-AQ5,1)</f>
        <v>500</v>
      </c>
      <c r="AR14" s="9" t="s">
        <v>69</v>
      </c>
      <c r="AS14" s="42">
        <f>ROUND(AS13-AS5,1)</f>
        <v>500</v>
      </c>
      <c r="AT14" s="9" t="s">
        <v>70</v>
      </c>
      <c r="AU14" s="42">
        <f>ROUND(AU13-AU5,1)</f>
        <v>500</v>
      </c>
      <c r="AV14" s="9" t="s">
        <v>71</v>
      </c>
      <c r="AW14" s="42">
        <f>ROUND(AW13-AW5,1)</f>
        <v>500</v>
      </c>
      <c r="AX14" s="9" t="s">
        <v>72</v>
      </c>
      <c r="AY14" s="42">
        <f>ROUND(AY13-AY5,1)</f>
        <v>500</v>
      </c>
      <c r="AZ14" s="9" t="s">
        <v>73</v>
      </c>
      <c r="BA14" s="42">
        <f>ROUND(BA13-BA5,1)</f>
        <v>500</v>
      </c>
      <c r="BB14" s="9" t="s">
        <v>74</v>
      </c>
      <c r="BC14" s="39">
        <f>ROUND(BC13-BC5,1)</f>
        <v>500</v>
      </c>
      <c r="BD14" s="195"/>
      <c r="BE14" s="196"/>
      <c r="BF14" s="154"/>
      <c r="BG14" s="18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</row>
    <row r="15" spans="1:89" ht="17" thickBot="1" x14ac:dyDescent="0.5">
      <c r="A15" s="184"/>
      <c r="B15" s="185"/>
      <c r="C15" s="195"/>
      <c r="D15" s="201"/>
      <c r="E15" s="201"/>
      <c r="F15" s="201"/>
      <c r="G15" s="201"/>
      <c r="H15" s="201"/>
      <c r="I15" s="201"/>
      <c r="J15" s="201"/>
      <c r="K15" s="201"/>
      <c r="L15" s="201"/>
      <c r="M15" s="196"/>
      <c r="N15" s="12" t="s">
        <v>75</v>
      </c>
      <c r="O15" s="337">
        <f>ROUND(O13-O5,1)</f>
        <v>500</v>
      </c>
      <c r="P15" s="186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8"/>
      <c r="AF15" s="12" t="s">
        <v>76</v>
      </c>
      <c r="AG15" s="43">
        <f>ROUND(AVERAGE(Q14,S14,U14,W14,Y14,AA14,AC14,AE14,AG14),1)</f>
        <v>500</v>
      </c>
      <c r="AH15" s="184"/>
      <c r="AI15" s="200"/>
      <c r="AJ15" s="12" t="s">
        <v>77</v>
      </c>
      <c r="AK15" s="337">
        <f>ROUND(AK13-AK5,1)</f>
        <v>350</v>
      </c>
      <c r="AL15" s="186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8"/>
      <c r="BB15" s="12" t="s">
        <v>78</v>
      </c>
      <c r="BC15" s="43">
        <f>ROUND(AVERAGE(AM14,AO14,AQ14,AS14,AU14,AW14,AY14,BA14,BC14),1)</f>
        <v>500</v>
      </c>
      <c r="BD15" s="195"/>
      <c r="BE15" s="196"/>
      <c r="BF15" s="12" t="s">
        <v>79</v>
      </c>
      <c r="BG15" s="337">
        <f>ROUND(BG13-BG5,1)</f>
        <v>350</v>
      </c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</row>
    <row r="16" spans="1:89" ht="15" thickBot="1" x14ac:dyDescent="0.4">
      <c r="A16" s="205" t="s">
        <v>80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7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</row>
    <row r="17" spans="1:59" ht="17.5" x14ac:dyDescent="0.45">
      <c r="A17" s="189" t="s">
        <v>81</v>
      </c>
      <c r="B17" s="1" t="s">
        <v>82</v>
      </c>
      <c r="C17" s="192"/>
      <c r="D17" s="193"/>
      <c r="E17" s="193"/>
      <c r="F17" s="193"/>
      <c r="G17" s="193"/>
      <c r="H17" s="193"/>
      <c r="I17" s="193"/>
      <c r="J17" s="193"/>
      <c r="K17" s="193"/>
      <c r="L17" s="193"/>
      <c r="M17" s="194"/>
      <c r="N17" s="13" t="s">
        <v>83</v>
      </c>
      <c r="O17" s="132">
        <v>90</v>
      </c>
      <c r="P17" s="197" t="s">
        <v>83</v>
      </c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32">
        <v>90</v>
      </c>
      <c r="AH17" s="192"/>
      <c r="AI17" s="194"/>
      <c r="AJ17" s="7" t="s">
        <v>83</v>
      </c>
      <c r="AK17" s="132">
        <v>130</v>
      </c>
      <c r="AL17" s="197" t="s">
        <v>83</v>
      </c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32">
        <v>130</v>
      </c>
      <c r="BD17" s="161"/>
      <c r="BE17" s="199"/>
      <c r="BF17" s="7" t="s">
        <v>83</v>
      </c>
      <c r="BG17" s="132">
        <v>130</v>
      </c>
    </row>
    <row r="18" spans="1:59" ht="17.5" x14ac:dyDescent="0.45">
      <c r="A18" s="190"/>
      <c r="B18" s="5" t="s">
        <v>84</v>
      </c>
      <c r="C18" s="195"/>
      <c r="D18" s="160"/>
      <c r="E18" s="160"/>
      <c r="F18" s="160"/>
      <c r="G18" s="160"/>
      <c r="H18" s="160"/>
      <c r="I18" s="160"/>
      <c r="J18" s="160"/>
      <c r="K18" s="160"/>
      <c r="L18" s="160"/>
      <c r="M18" s="196"/>
      <c r="N18" s="11" t="s">
        <v>85</v>
      </c>
      <c r="O18" s="110">
        <v>25</v>
      </c>
      <c r="P18" s="203" t="s">
        <v>85</v>
      </c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110">
        <v>35</v>
      </c>
      <c r="AH18" s="195"/>
      <c r="AI18" s="196"/>
      <c r="AJ18" s="9" t="s">
        <v>85</v>
      </c>
      <c r="AK18" s="110">
        <v>25</v>
      </c>
      <c r="AL18" s="203" t="s">
        <v>85</v>
      </c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110">
        <v>35</v>
      </c>
      <c r="BD18" s="162"/>
      <c r="BE18" s="153"/>
      <c r="BF18" s="9" t="s">
        <v>85</v>
      </c>
      <c r="BG18" s="110">
        <v>25</v>
      </c>
    </row>
    <row r="19" spans="1:59" ht="17.5" x14ac:dyDescent="0.45">
      <c r="A19" s="190"/>
      <c r="B19" s="5" t="s">
        <v>86</v>
      </c>
      <c r="C19" s="195"/>
      <c r="D19" s="160"/>
      <c r="E19" s="160"/>
      <c r="F19" s="160"/>
      <c r="G19" s="160"/>
      <c r="H19" s="160"/>
      <c r="I19" s="160"/>
      <c r="J19" s="160"/>
      <c r="K19" s="160"/>
      <c r="L19" s="160"/>
      <c r="M19" s="196"/>
      <c r="N19" s="11" t="s">
        <v>87</v>
      </c>
      <c r="O19" s="335">
        <v>24</v>
      </c>
      <c r="P19" s="203" t="s">
        <v>88</v>
      </c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40">
        <v>34</v>
      </c>
      <c r="AH19" s="195"/>
      <c r="AI19" s="196"/>
      <c r="AJ19" s="9" t="s">
        <v>89</v>
      </c>
      <c r="AK19" s="335">
        <v>25</v>
      </c>
      <c r="AL19" s="203" t="s">
        <v>90</v>
      </c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46">
        <v>34</v>
      </c>
      <c r="BD19" s="162"/>
      <c r="BE19" s="153"/>
      <c r="BF19" s="9" t="s">
        <v>91</v>
      </c>
      <c r="BG19" s="335">
        <v>25</v>
      </c>
    </row>
    <row r="20" spans="1:59" ht="17.5" x14ac:dyDescent="0.45">
      <c r="A20" s="190"/>
      <c r="B20" s="5" t="s">
        <v>92</v>
      </c>
      <c r="C20" s="195"/>
      <c r="D20" s="160"/>
      <c r="E20" s="160"/>
      <c r="F20" s="160"/>
      <c r="G20" s="160"/>
      <c r="H20" s="160"/>
      <c r="I20" s="160"/>
      <c r="J20" s="160"/>
      <c r="K20" s="160"/>
      <c r="L20" s="160"/>
      <c r="M20" s="196"/>
      <c r="N20" s="11" t="s">
        <v>93</v>
      </c>
      <c r="O20" s="335">
        <v>24</v>
      </c>
      <c r="P20" s="203" t="s">
        <v>94</v>
      </c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40">
        <v>34</v>
      </c>
      <c r="AH20" s="195"/>
      <c r="AI20" s="196"/>
      <c r="AJ20" s="9" t="s">
        <v>95</v>
      </c>
      <c r="AK20" s="335">
        <v>25</v>
      </c>
      <c r="AL20" s="203" t="s">
        <v>96</v>
      </c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46">
        <v>34</v>
      </c>
      <c r="BD20" s="162"/>
      <c r="BE20" s="153"/>
      <c r="BF20" s="9" t="s">
        <v>97</v>
      </c>
      <c r="BG20" s="335">
        <v>25</v>
      </c>
    </row>
    <row r="21" spans="1:59" ht="17.5" x14ac:dyDescent="0.45">
      <c r="A21" s="190"/>
      <c r="B21" s="5" t="s">
        <v>98</v>
      </c>
      <c r="C21" s="195"/>
      <c r="D21" s="160"/>
      <c r="E21" s="160"/>
      <c r="F21" s="160"/>
      <c r="G21" s="160"/>
      <c r="H21" s="160"/>
      <c r="I21" s="160"/>
      <c r="J21" s="160"/>
      <c r="K21" s="160"/>
      <c r="L21" s="160"/>
      <c r="M21" s="196"/>
      <c r="N21" s="11" t="s">
        <v>99</v>
      </c>
      <c r="O21" s="335">
        <v>24</v>
      </c>
      <c r="P21" s="203" t="s">
        <v>100</v>
      </c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40">
        <v>34</v>
      </c>
      <c r="AH21" s="195"/>
      <c r="AI21" s="196"/>
      <c r="AJ21" s="9" t="s">
        <v>101</v>
      </c>
      <c r="AK21" s="335">
        <v>25</v>
      </c>
      <c r="AL21" s="203" t="s">
        <v>102</v>
      </c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46">
        <v>34</v>
      </c>
      <c r="BD21" s="162"/>
      <c r="BE21" s="153"/>
      <c r="BF21" s="9" t="s">
        <v>103</v>
      </c>
      <c r="BG21" s="335">
        <v>25</v>
      </c>
    </row>
    <row r="22" spans="1:59" ht="17.5" x14ac:dyDescent="0.45">
      <c r="A22" s="190"/>
      <c r="B22" s="5" t="s">
        <v>104</v>
      </c>
      <c r="C22" s="195"/>
      <c r="D22" s="160"/>
      <c r="E22" s="160"/>
      <c r="F22" s="160"/>
      <c r="G22" s="160"/>
      <c r="H22" s="160"/>
      <c r="I22" s="160"/>
      <c r="J22" s="160"/>
      <c r="K22" s="160"/>
      <c r="L22" s="160"/>
      <c r="M22" s="196"/>
      <c r="N22" s="11" t="s">
        <v>105</v>
      </c>
      <c r="O22" s="335">
        <v>24</v>
      </c>
      <c r="P22" s="203" t="s">
        <v>106</v>
      </c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40">
        <v>34</v>
      </c>
      <c r="AH22" s="195"/>
      <c r="AI22" s="196"/>
      <c r="AJ22" s="9" t="s">
        <v>107</v>
      </c>
      <c r="AK22" s="335">
        <v>25</v>
      </c>
      <c r="AL22" s="203" t="s">
        <v>108</v>
      </c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46">
        <v>34</v>
      </c>
      <c r="BD22" s="162"/>
      <c r="BE22" s="153"/>
      <c r="BF22" s="9" t="s">
        <v>109</v>
      </c>
      <c r="BG22" s="335">
        <v>25</v>
      </c>
    </row>
    <row r="23" spans="1:59" ht="17.5" x14ac:dyDescent="0.45">
      <c r="A23" s="190"/>
      <c r="B23" s="5" t="s">
        <v>110</v>
      </c>
      <c r="C23" s="195"/>
      <c r="D23" s="160"/>
      <c r="E23" s="160"/>
      <c r="F23" s="160"/>
      <c r="G23" s="160"/>
      <c r="H23" s="160"/>
      <c r="I23" s="160"/>
      <c r="J23" s="160"/>
      <c r="K23" s="160"/>
      <c r="L23" s="160"/>
      <c r="M23" s="196"/>
      <c r="N23" s="11" t="s">
        <v>111</v>
      </c>
      <c r="O23" s="335">
        <v>24</v>
      </c>
      <c r="P23" s="203" t="s">
        <v>112</v>
      </c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40">
        <v>34</v>
      </c>
      <c r="AH23" s="195"/>
      <c r="AI23" s="196"/>
      <c r="AJ23" s="9" t="s">
        <v>113</v>
      </c>
      <c r="AK23" s="335">
        <v>25</v>
      </c>
      <c r="AL23" s="203" t="s">
        <v>114</v>
      </c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4"/>
      <c r="BB23" s="204"/>
      <c r="BC23" s="46">
        <v>34</v>
      </c>
      <c r="BD23" s="162"/>
      <c r="BE23" s="153"/>
      <c r="BF23" s="9" t="s">
        <v>115</v>
      </c>
      <c r="BG23" s="335">
        <v>25</v>
      </c>
    </row>
    <row r="24" spans="1:59" ht="17.5" x14ac:dyDescent="0.45">
      <c r="A24" s="190"/>
      <c r="B24" s="5" t="s">
        <v>116</v>
      </c>
      <c r="C24" s="195"/>
      <c r="D24" s="160"/>
      <c r="E24" s="160"/>
      <c r="F24" s="160"/>
      <c r="G24" s="160"/>
      <c r="H24" s="160"/>
      <c r="I24" s="160"/>
      <c r="J24" s="160"/>
      <c r="K24" s="160"/>
      <c r="L24" s="160"/>
      <c r="M24" s="196"/>
      <c r="N24" s="11" t="s">
        <v>117</v>
      </c>
      <c r="O24" s="335">
        <v>24</v>
      </c>
      <c r="P24" s="203" t="s">
        <v>118</v>
      </c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  <c r="AD24" s="204"/>
      <c r="AE24" s="204"/>
      <c r="AF24" s="204"/>
      <c r="AG24" s="40">
        <v>34</v>
      </c>
      <c r="AH24" s="195"/>
      <c r="AI24" s="196"/>
      <c r="AJ24" s="9" t="s">
        <v>119</v>
      </c>
      <c r="AK24" s="335">
        <v>25</v>
      </c>
      <c r="AL24" s="203" t="s">
        <v>120</v>
      </c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46">
        <v>34</v>
      </c>
      <c r="BD24" s="162"/>
      <c r="BE24" s="153"/>
      <c r="BF24" s="9" t="s">
        <v>121</v>
      </c>
      <c r="BG24" s="335">
        <v>25</v>
      </c>
    </row>
    <row r="25" spans="1:59" ht="18" thickBot="1" x14ac:dyDescent="0.5">
      <c r="A25" s="191"/>
      <c r="B25" s="14" t="s">
        <v>122</v>
      </c>
      <c r="C25" s="195"/>
      <c r="D25" s="160"/>
      <c r="E25" s="160"/>
      <c r="F25" s="160"/>
      <c r="G25" s="160"/>
      <c r="H25" s="160"/>
      <c r="I25" s="160"/>
      <c r="J25" s="160"/>
      <c r="K25" s="160"/>
      <c r="L25" s="160"/>
      <c r="M25" s="196"/>
      <c r="N25" s="15" t="s">
        <v>123</v>
      </c>
      <c r="O25" s="152">
        <f>ROUND(AVERAGE(O19:O24),0)</f>
        <v>24</v>
      </c>
      <c r="P25" s="215" t="s">
        <v>124</v>
      </c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43">
        <f>ROUND(AVERAGE(AG19:AG24),0)</f>
        <v>34</v>
      </c>
      <c r="AH25" s="195"/>
      <c r="AI25" s="196"/>
      <c r="AJ25" s="12" t="s">
        <v>125</v>
      </c>
      <c r="AK25" s="151">
        <f>ROUND(AVERAGE(AK19:AK24),0)</f>
        <v>25</v>
      </c>
      <c r="AL25" s="215" t="s">
        <v>126</v>
      </c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43">
        <f>ROUND(AVERAGE(BC19:BC24),0)</f>
        <v>34</v>
      </c>
      <c r="BD25" s="184"/>
      <c r="BE25" s="200"/>
      <c r="BF25" s="12" t="s">
        <v>127</v>
      </c>
      <c r="BG25" s="151">
        <f>ROUND(AVERAGE(BG19:BG24),0)</f>
        <v>25</v>
      </c>
    </row>
    <row r="26" spans="1:59" ht="16.5" x14ac:dyDescent="0.45">
      <c r="A26" s="161" t="s">
        <v>128</v>
      </c>
      <c r="B26" s="16" t="s">
        <v>129</v>
      </c>
      <c r="C26" s="192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217" t="s">
        <v>130</v>
      </c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112">
        <v>2760</v>
      </c>
      <c r="AH26" s="219"/>
      <c r="AI26" s="220"/>
      <c r="AJ26" s="220"/>
      <c r="AK26" s="220"/>
      <c r="AL26" s="223" t="s">
        <v>130</v>
      </c>
      <c r="AM26" s="224"/>
      <c r="AN26" s="224"/>
      <c r="AO26" s="224"/>
      <c r="AP26" s="224"/>
      <c r="AQ26" s="224"/>
      <c r="AR26" s="224"/>
      <c r="AS26" s="224"/>
      <c r="AT26" s="224"/>
      <c r="AU26" s="224"/>
      <c r="AV26" s="224"/>
      <c r="AW26" s="224"/>
      <c r="AX26" s="224"/>
      <c r="AY26" s="224"/>
      <c r="AZ26" s="224"/>
      <c r="BA26" s="224"/>
      <c r="BB26" s="225"/>
      <c r="BC26" s="112">
        <v>2760</v>
      </c>
      <c r="BD26" s="192"/>
      <c r="BE26" s="193"/>
      <c r="BF26" s="193"/>
      <c r="BG26" s="208"/>
    </row>
    <row r="27" spans="1:59" ht="17" thickBot="1" x14ac:dyDescent="0.5">
      <c r="A27" s="163"/>
      <c r="B27" s="17" t="s">
        <v>131</v>
      </c>
      <c r="C27" s="209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2" t="s">
        <v>132</v>
      </c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  <c r="AC27" s="213"/>
      <c r="AD27" s="213"/>
      <c r="AE27" s="213"/>
      <c r="AF27" s="214"/>
      <c r="AG27" s="45">
        <v>600</v>
      </c>
      <c r="AH27" s="221"/>
      <c r="AI27" s="222"/>
      <c r="AJ27" s="222"/>
      <c r="AK27" s="222"/>
      <c r="AL27" s="212" t="s">
        <v>133</v>
      </c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4"/>
      <c r="BC27" s="45">
        <v>600</v>
      </c>
      <c r="BD27" s="209"/>
      <c r="BE27" s="210"/>
      <c r="BF27" s="210"/>
      <c r="BG27" s="211"/>
    </row>
    <row r="28" spans="1:59" x14ac:dyDescent="0.35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18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44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37"/>
      <c r="BD28" s="73"/>
      <c r="BE28" s="73"/>
      <c r="BF28" s="73"/>
      <c r="BG28" s="73"/>
    </row>
    <row r="29" spans="1:59" x14ac:dyDescent="0.35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18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</row>
    <row r="30" spans="1:59" ht="15" thickBot="1" x14ac:dyDescent="0.4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</row>
    <row r="31" spans="1:59" ht="23.5" customHeight="1" thickBot="1" x14ac:dyDescent="0.55000000000000004">
      <c r="A31" s="19" t="s">
        <v>134</v>
      </c>
      <c r="B31" s="20" t="s">
        <v>135</v>
      </c>
      <c r="C31" s="128">
        <f>ROUND(0.3*0.5*((1-AG15/AG6)+(1-BC15/BC6))+0.5*0.5*((1-AG25/AG18)+(1-BC25/BC18))+0.2*0.5*((1-AG27/AG26)+(1-BC27/BC26)),2)</f>
        <v>0.2</v>
      </c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</row>
    <row r="32" spans="1:59" x14ac:dyDescent="0.35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44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</row>
    <row r="33" spans="1:15" x14ac:dyDescent="0.35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 t="s">
        <v>136</v>
      </c>
    </row>
    <row r="34" spans="1:15" x14ac:dyDescent="0.35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</row>
    <row r="35" spans="1:15" x14ac:dyDescent="0.35">
      <c r="A35" s="157" t="s">
        <v>137</v>
      </c>
      <c r="B35" s="157"/>
      <c r="C35" s="157"/>
      <c r="D35" s="157"/>
      <c r="E35" s="157"/>
      <c r="F35" s="157"/>
      <c r="G35" s="73"/>
      <c r="H35" s="73"/>
      <c r="I35" s="73"/>
      <c r="J35" s="73"/>
      <c r="K35" s="73"/>
      <c r="L35" s="73"/>
      <c r="M35" s="73"/>
      <c r="N35" s="73"/>
      <c r="O35" s="73"/>
    </row>
    <row r="36" spans="1:15" x14ac:dyDescent="0.35">
      <c r="A36" s="79"/>
      <c r="B36" s="159" t="s">
        <v>138</v>
      </c>
      <c r="C36" s="159"/>
      <c r="D36" s="159"/>
      <c r="E36" s="159"/>
      <c r="F36" s="159"/>
      <c r="G36" s="73"/>
      <c r="H36" s="73"/>
      <c r="I36" s="73"/>
      <c r="J36" s="73"/>
      <c r="K36" s="73"/>
      <c r="L36" s="73"/>
      <c r="M36" s="73"/>
      <c r="N36" s="73"/>
      <c r="O36" s="73"/>
    </row>
    <row r="37" spans="1:15" ht="14.5" customHeight="1" x14ac:dyDescent="0.35">
      <c r="A37" s="80"/>
      <c r="B37" s="159" t="s">
        <v>139</v>
      </c>
      <c r="C37" s="159"/>
      <c r="D37" s="159"/>
      <c r="E37" s="159"/>
      <c r="F37" s="159"/>
      <c r="G37" s="73"/>
      <c r="H37" s="73"/>
      <c r="I37" s="73"/>
      <c r="J37" s="73"/>
      <c r="K37" s="73"/>
      <c r="L37" s="73"/>
      <c r="M37" s="73"/>
      <c r="N37" s="73"/>
      <c r="O37" s="73"/>
    </row>
    <row r="38" spans="1:15" x14ac:dyDescent="0.35">
      <c r="A38" s="81"/>
      <c r="B38" s="159" t="s">
        <v>140</v>
      </c>
      <c r="C38" s="159"/>
      <c r="D38" s="159"/>
      <c r="E38" s="159"/>
      <c r="F38" s="159"/>
      <c r="G38" s="73"/>
      <c r="H38" s="73"/>
      <c r="I38" s="73"/>
      <c r="J38" s="73"/>
      <c r="K38" s="73"/>
      <c r="L38" s="73"/>
      <c r="M38" s="73"/>
      <c r="N38" s="73"/>
      <c r="O38" s="73"/>
    </row>
    <row r="39" spans="1:15" ht="14.25" customHeight="1" x14ac:dyDescent="0.35">
      <c r="A39" s="82"/>
      <c r="B39" s="158" t="s">
        <v>141</v>
      </c>
      <c r="C39" s="158"/>
      <c r="D39" s="158"/>
      <c r="E39" s="158"/>
      <c r="F39" s="158"/>
      <c r="G39" s="73"/>
      <c r="H39" s="73"/>
      <c r="I39" s="73"/>
      <c r="J39" s="73"/>
      <c r="K39" s="73"/>
      <c r="L39" s="73"/>
      <c r="M39" s="73"/>
      <c r="N39" s="73"/>
      <c r="O39" s="73"/>
    </row>
    <row r="40" spans="1:15" x14ac:dyDescent="0.35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</row>
  </sheetData>
  <sheetProtection algorithmName="SHA-512" hashValue="AzRVz93Bm41+6O9VH0++Fd1AeeIySlL2qGyv2PyV5S5PQc47QhvGtNEomvRnBv5+eA4lw3TrNIDJVQv83iqayQ==" saltValue="wJVw2G9vIJbf3U2JFN3yYA==" spinCount="100000" sheet="1" objects="1" scenarios="1"/>
  <mergeCells count="80">
    <mergeCell ref="A16:BG16"/>
    <mergeCell ref="BD26:BG27"/>
    <mergeCell ref="P27:AF27"/>
    <mergeCell ref="AL27:BB27"/>
    <mergeCell ref="P24:AF24"/>
    <mergeCell ref="AL24:BB24"/>
    <mergeCell ref="P25:AF25"/>
    <mergeCell ref="AL25:BB25"/>
    <mergeCell ref="A26:A27"/>
    <mergeCell ref="C26:O27"/>
    <mergeCell ref="P26:AF26"/>
    <mergeCell ref="AH26:AK27"/>
    <mergeCell ref="AL26:BB26"/>
    <mergeCell ref="P21:AF21"/>
    <mergeCell ref="AL21:BB21"/>
    <mergeCell ref="P22:AF22"/>
    <mergeCell ref="AL22:BB22"/>
    <mergeCell ref="P23:AF23"/>
    <mergeCell ref="AL23:BB23"/>
    <mergeCell ref="AL18:BB18"/>
    <mergeCell ref="P19:AF19"/>
    <mergeCell ref="AL19:BB19"/>
    <mergeCell ref="P20:AF20"/>
    <mergeCell ref="AL20:BB20"/>
    <mergeCell ref="BF14:BG14"/>
    <mergeCell ref="A15:B15"/>
    <mergeCell ref="P15:AE15"/>
    <mergeCell ref="AL15:BA15"/>
    <mergeCell ref="A17:A25"/>
    <mergeCell ref="C17:M25"/>
    <mergeCell ref="P17:AF17"/>
    <mergeCell ref="AH17:AI25"/>
    <mergeCell ref="AL17:BB17"/>
    <mergeCell ref="BD17:BE25"/>
    <mergeCell ref="A5:A14"/>
    <mergeCell ref="C5:M15"/>
    <mergeCell ref="AH5:AI15"/>
    <mergeCell ref="BD5:BE15"/>
    <mergeCell ref="AJ14:AK14"/>
    <mergeCell ref="P18:AF18"/>
    <mergeCell ref="C4:O4"/>
    <mergeCell ref="P4:AG4"/>
    <mergeCell ref="AH4:AK4"/>
    <mergeCell ref="AL4:BC4"/>
    <mergeCell ref="BD4:BG4"/>
    <mergeCell ref="AD2:AE2"/>
    <mergeCell ref="AF2:AG2"/>
    <mergeCell ref="AH2:AI2"/>
    <mergeCell ref="AJ2:AK2"/>
    <mergeCell ref="AL2:AM2"/>
    <mergeCell ref="AL3:BC3"/>
    <mergeCell ref="BD3:BG3"/>
    <mergeCell ref="AP2:AQ2"/>
    <mergeCell ref="AR2:AS2"/>
    <mergeCell ref="AT2:AU2"/>
    <mergeCell ref="AV2:AW2"/>
    <mergeCell ref="AX2:AY2"/>
    <mergeCell ref="AZ2:BA2"/>
    <mergeCell ref="AN2:AO2"/>
    <mergeCell ref="A1:XFD1"/>
    <mergeCell ref="A2:A4"/>
    <mergeCell ref="N2:O2"/>
    <mergeCell ref="P2:Q2"/>
    <mergeCell ref="R2:S2"/>
    <mergeCell ref="T2:U2"/>
    <mergeCell ref="V2:W2"/>
    <mergeCell ref="X2:Y2"/>
    <mergeCell ref="Z2:AA2"/>
    <mergeCell ref="AB2:AC2"/>
    <mergeCell ref="BB2:BC2"/>
    <mergeCell ref="BD2:BE2"/>
    <mergeCell ref="BF2:BG2"/>
    <mergeCell ref="C3:O3"/>
    <mergeCell ref="P3:AG3"/>
    <mergeCell ref="AH3:AK3"/>
    <mergeCell ref="A35:F35"/>
    <mergeCell ref="B39:F39"/>
    <mergeCell ref="B38:F38"/>
    <mergeCell ref="B37:F37"/>
    <mergeCell ref="B36:F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="55" zoomScaleNormal="55" workbookViewId="0">
      <selection activeCell="U16" sqref="U16"/>
    </sheetView>
  </sheetViews>
  <sheetFormatPr defaultRowHeight="14.5" x14ac:dyDescent="0.35"/>
  <cols>
    <col min="2" max="2" width="60.54296875" customWidth="1"/>
  </cols>
  <sheetData>
    <row r="1" spans="1:14" x14ac:dyDescent="0.35">
      <c r="A1" s="21" t="s">
        <v>142</v>
      </c>
      <c r="B1" s="22" t="s">
        <v>143</v>
      </c>
      <c r="C1" s="147">
        <v>3.472222222222222E-3</v>
      </c>
      <c r="D1" s="229">
        <v>6.9444444444444441E-3</v>
      </c>
      <c r="E1" s="230"/>
      <c r="F1" s="147">
        <v>1.0416666666666666E-2</v>
      </c>
      <c r="G1" s="147">
        <v>1.3888888888888888E-2</v>
      </c>
      <c r="H1" s="147">
        <v>1.7361111111111112E-2</v>
      </c>
      <c r="I1" s="147">
        <v>2.0833333333333332E-2</v>
      </c>
      <c r="J1" s="147">
        <v>2.4305555555555556E-2</v>
      </c>
      <c r="K1" s="23">
        <v>2.7777777777777776E-2</v>
      </c>
      <c r="L1" s="231">
        <v>3.125E-2</v>
      </c>
      <c r="M1" s="231"/>
      <c r="N1" s="73"/>
    </row>
    <row r="2" spans="1:14" ht="16.5" x14ac:dyDescent="0.35">
      <c r="A2" s="24" t="s">
        <v>144</v>
      </c>
      <c r="B2" s="25" t="s">
        <v>145</v>
      </c>
      <c r="C2" s="169" t="s">
        <v>146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73"/>
    </row>
    <row r="3" spans="1:14" ht="17.5" x14ac:dyDescent="0.45">
      <c r="A3" s="232" t="s">
        <v>147</v>
      </c>
      <c r="B3" s="11" t="s">
        <v>148</v>
      </c>
      <c r="C3" s="233" t="s">
        <v>149</v>
      </c>
      <c r="D3" s="233"/>
      <c r="E3" s="135">
        <v>500</v>
      </c>
      <c r="F3" s="234"/>
      <c r="G3" s="160"/>
      <c r="H3" s="160"/>
      <c r="I3" s="160"/>
      <c r="J3" s="196"/>
      <c r="K3" s="233" t="s">
        <v>150</v>
      </c>
      <c r="L3" s="233"/>
      <c r="M3" s="113">
        <v>300</v>
      </c>
      <c r="N3" s="73"/>
    </row>
    <row r="4" spans="1:14" ht="17.5" x14ac:dyDescent="0.45">
      <c r="A4" s="232"/>
      <c r="B4" s="11" t="s">
        <v>151</v>
      </c>
      <c r="C4" s="153" t="s">
        <v>152</v>
      </c>
      <c r="D4" s="153"/>
      <c r="E4" s="134">
        <v>500</v>
      </c>
      <c r="F4" s="234"/>
      <c r="G4" s="160"/>
      <c r="H4" s="160"/>
      <c r="I4" s="160"/>
      <c r="J4" s="196"/>
      <c r="K4" s="153" t="s">
        <v>153</v>
      </c>
      <c r="L4" s="153"/>
      <c r="M4" s="113">
        <v>300</v>
      </c>
      <c r="N4" s="73"/>
    </row>
    <row r="5" spans="1:14" ht="17.5" x14ac:dyDescent="0.45">
      <c r="A5" s="232"/>
      <c r="B5" s="11" t="s">
        <v>154</v>
      </c>
      <c r="C5" s="153" t="s">
        <v>155</v>
      </c>
      <c r="D5" s="153"/>
      <c r="E5" s="134">
        <v>500</v>
      </c>
      <c r="F5" s="234"/>
      <c r="G5" s="160"/>
      <c r="H5" s="160"/>
      <c r="I5" s="160"/>
      <c r="J5" s="196"/>
      <c r="K5" s="153" t="s">
        <v>156</v>
      </c>
      <c r="L5" s="153"/>
      <c r="M5" s="113">
        <v>300</v>
      </c>
      <c r="N5" s="73"/>
    </row>
    <row r="6" spans="1:14" ht="17.5" x14ac:dyDescent="0.45">
      <c r="A6" s="232"/>
      <c r="B6" s="11" t="s">
        <v>157</v>
      </c>
      <c r="C6" s="153" t="s">
        <v>158</v>
      </c>
      <c r="D6" s="153"/>
      <c r="E6" s="48">
        <f>ROUND(AVERAGE(E3:E5),0)</f>
        <v>500</v>
      </c>
      <c r="F6" s="235"/>
      <c r="G6" s="236"/>
      <c r="H6" s="236"/>
      <c r="I6" s="236"/>
      <c r="J6" s="237"/>
      <c r="K6" s="153" t="s">
        <v>159</v>
      </c>
      <c r="L6" s="153"/>
      <c r="M6" s="48">
        <f>ROUND(AVERAGE(M3:M5),0)</f>
        <v>300</v>
      </c>
      <c r="N6" s="73"/>
    </row>
    <row r="7" spans="1:14" x14ac:dyDescent="0.35">
      <c r="A7" s="232"/>
      <c r="B7" s="153"/>
      <c r="C7" s="153"/>
      <c r="D7" s="153"/>
      <c r="E7" s="153"/>
      <c r="F7" s="153"/>
      <c r="G7" s="153"/>
      <c r="H7" s="153"/>
      <c r="I7" s="153"/>
      <c r="J7" s="153"/>
      <c r="K7" s="155"/>
      <c r="L7" s="155"/>
      <c r="M7" s="156"/>
      <c r="N7" s="73"/>
    </row>
    <row r="8" spans="1:14" ht="16.5" x14ac:dyDescent="0.45">
      <c r="A8" s="232"/>
      <c r="B8" s="153"/>
      <c r="C8" s="153"/>
      <c r="D8" s="153"/>
      <c r="E8" s="153"/>
      <c r="F8" s="153"/>
      <c r="G8" s="153"/>
      <c r="H8" s="153"/>
      <c r="I8" s="153"/>
      <c r="J8" s="153"/>
      <c r="K8" s="238" t="s">
        <v>160</v>
      </c>
      <c r="L8" s="239"/>
      <c r="M8" s="49">
        <f>ROUND(((E6-M6)/E6),2)</f>
        <v>0.4</v>
      </c>
      <c r="N8" s="73"/>
    </row>
    <row r="9" spans="1:14" x14ac:dyDescent="0.35">
      <c r="A9" s="232"/>
      <c r="B9" s="153"/>
      <c r="C9" s="153"/>
      <c r="D9" s="153"/>
      <c r="E9" s="153"/>
      <c r="F9" s="153"/>
      <c r="G9" s="153"/>
      <c r="H9" s="153"/>
      <c r="I9" s="153"/>
      <c r="J9" s="153"/>
      <c r="K9" s="155"/>
      <c r="L9" s="155"/>
      <c r="M9" s="156"/>
      <c r="N9" s="73"/>
    </row>
    <row r="10" spans="1:14" x14ac:dyDescent="0.35">
      <c r="A10" s="26" t="s">
        <v>144</v>
      </c>
      <c r="B10" s="9" t="s">
        <v>161</v>
      </c>
      <c r="C10" s="169" t="s">
        <v>146</v>
      </c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73"/>
    </row>
    <row r="11" spans="1:14" ht="17.5" x14ac:dyDescent="0.45">
      <c r="A11" s="240" t="s">
        <v>162</v>
      </c>
      <c r="B11" s="9" t="s">
        <v>148</v>
      </c>
      <c r="C11" s="153" t="s">
        <v>163</v>
      </c>
      <c r="D11" s="153"/>
      <c r="E11" s="134">
        <v>500</v>
      </c>
      <c r="F11" s="234"/>
      <c r="G11" s="160"/>
      <c r="H11" s="160"/>
      <c r="I11" s="160"/>
      <c r="J11" s="196"/>
      <c r="K11" s="153" t="s">
        <v>164</v>
      </c>
      <c r="L11" s="153"/>
      <c r="M11" s="113">
        <v>300</v>
      </c>
      <c r="N11" s="73"/>
    </row>
    <row r="12" spans="1:14" ht="17.5" x14ac:dyDescent="0.45">
      <c r="A12" s="241"/>
      <c r="B12" s="9" t="s">
        <v>151</v>
      </c>
      <c r="C12" s="153" t="s">
        <v>165</v>
      </c>
      <c r="D12" s="153"/>
      <c r="E12" s="134">
        <v>500</v>
      </c>
      <c r="F12" s="234"/>
      <c r="G12" s="160"/>
      <c r="H12" s="160"/>
      <c r="I12" s="160"/>
      <c r="J12" s="196"/>
      <c r="K12" s="153" t="s">
        <v>166</v>
      </c>
      <c r="L12" s="153"/>
      <c r="M12" s="113">
        <v>300</v>
      </c>
      <c r="N12" s="73"/>
    </row>
    <row r="13" spans="1:14" ht="17.5" x14ac:dyDescent="0.45">
      <c r="A13" s="241"/>
      <c r="B13" s="9" t="s">
        <v>154</v>
      </c>
      <c r="C13" s="153" t="s">
        <v>167</v>
      </c>
      <c r="D13" s="153"/>
      <c r="E13" s="134">
        <v>500</v>
      </c>
      <c r="F13" s="234"/>
      <c r="G13" s="160"/>
      <c r="H13" s="160"/>
      <c r="I13" s="160"/>
      <c r="J13" s="196"/>
      <c r="K13" s="153" t="s">
        <v>168</v>
      </c>
      <c r="L13" s="153"/>
      <c r="M13" s="113">
        <v>300</v>
      </c>
      <c r="N13" s="73"/>
    </row>
    <row r="14" spans="1:14" ht="17.5" x14ac:dyDescent="0.45">
      <c r="A14" s="241"/>
      <c r="B14" s="11" t="s">
        <v>157</v>
      </c>
      <c r="C14" s="153" t="s">
        <v>169</v>
      </c>
      <c r="D14" s="153"/>
      <c r="E14" s="48">
        <f>ROUND(AVERAGE(E11:E13),0)</f>
        <v>500</v>
      </c>
      <c r="F14" s="235"/>
      <c r="G14" s="236"/>
      <c r="H14" s="236"/>
      <c r="I14" s="236"/>
      <c r="J14" s="237"/>
      <c r="K14" s="153" t="s">
        <v>170</v>
      </c>
      <c r="L14" s="153"/>
      <c r="M14" s="48">
        <f>ROUND(AVERAGE(M11:M13),0)</f>
        <v>300</v>
      </c>
      <c r="N14" s="44"/>
    </row>
    <row r="15" spans="1:14" x14ac:dyDescent="0.35">
      <c r="A15" s="241"/>
      <c r="B15" s="187"/>
      <c r="C15" s="187"/>
      <c r="D15" s="187"/>
      <c r="E15" s="187"/>
      <c r="F15" s="187"/>
      <c r="G15" s="187"/>
      <c r="H15" s="187"/>
      <c r="I15" s="187"/>
      <c r="J15" s="187"/>
      <c r="K15" s="155"/>
      <c r="L15" s="155"/>
      <c r="M15" s="156"/>
      <c r="N15" s="73"/>
    </row>
    <row r="16" spans="1:14" ht="16.5" x14ac:dyDescent="0.45">
      <c r="A16" s="241"/>
      <c r="B16" s="160"/>
      <c r="C16" s="160"/>
      <c r="D16" s="160"/>
      <c r="E16" s="160"/>
      <c r="F16" s="160"/>
      <c r="G16" s="160"/>
      <c r="H16" s="160"/>
      <c r="I16" s="160"/>
      <c r="J16" s="160"/>
      <c r="K16" s="243" t="s">
        <v>171</v>
      </c>
      <c r="L16" s="239"/>
      <c r="M16" s="49">
        <f>ROUND(((E14-M14)/E14),2)</f>
        <v>0.4</v>
      </c>
      <c r="N16" s="73"/>
    </row>
    <row r="17" spans="1:13" x14ac:dyDescent="0.35">
      <c r="A17" s="242"/>
      <c r="B17" s="236"/>
      <c r="C17" s="236"/>
      <c r="D17" s="236"/>
      <c r="E17" s="236"/>
      <c r="F17" s="236"/>
      <c r="G17" s="236"/>
      <c r="H17" s="236"/>
      <c r="I17" s="236"/>
      <c r="J17" s="236"/>
      <c r="K17" s="155"/>
      <c r="L17" s="155"/>
      <c r="M17" s="156"/>
    </row>
    <row r="18" spans="1:13" x14ac:dyDescent="0.35">
      <c r="A18" s="26" t="s">
        <v>144</v>
      </c>
      <c r="B18" s="9" t="s">
        <v>161</v>
      </c>
      <c r="C18" s="169" t="s">
        <v>146</v>
      </c>
      <c r="D18" s="169"/>
      <c r="E18" s="169"/>
      <c r="F18" s="169"/>
      <c r="G18" s="169"/>
      <c r="H18" s="169"/>
      <c r="I18" s="169"/>
      <c r="J18" s="169"/>
      <c r="K18" s="169"/>
      <c r="L18" s="169"/>
      <c r="M18" s="169"/>
    </row>
    <row r="19" spans="1:13" ht="17.5" x14ac:dyDescent="0.45">
      <c r="A19" s="240" t="s">
        <v>172</v>
      </c>
      <c r="B19" s="9" t="s">
        <v>148</v>
      </c>
      <c r="C19" s="153" t="s">
        <v>173</v>
      </c>
      <c r="D19" s="153"/>
      <c r="E19" s="134">
        <v>500</v>
      </c>
      <c r="F19" s="234"/>
      <c r="G19" s="160"/>
      <c r="H19" s="160"/>
      <c r="I19" s="160"/>
      <c r="J19" s="196"/>
      <c r="K19" s="153" t="s">
        <v>174</v>
      </c>
      <c r="L19" s="153"/>
      <c r="M19" s="113">
        <v>300</v>
      </c>
    </row>
    <row r="20" spans="1:13" ht="17.5" x14ac:dyDescent="0.45">
      <c r="A20" s="241"/>
      <c r="B20" s="9" t="s">
        <v>151</v>
      </c>
      <c r="C20" s="153" t="s">
        <v>175</v>
      </c>
      <c r="D20" s="153"/>
      <c r="E20" s="134">
        <v>500</v>
      </c>
      <c r="F20" s="234"/>
      <c r="G20" s="160"/>
      <c r="H20" s="160"/>
      <c r="I20" s="160"/>
      <c r="J20" s="196"/>
      <c r="K20" s="153" t="s">
        <v>176</v>
      </c>
      <c r="L20" s="153"/>
      <c r="M20" s="113">
        <v>300</v>
      </c>
    </row>
    <row r="21" spans="1:13" ht="17.5" x14ac:dyDescent="0.45">
      <c r="A21" s="241"/>
      <c r="B21" s="9" t="s">
        <v>154</v>
      </c>
      <c r="C21" s="153" t="s">
        <v>177</v>
      </c>
      <c r="D21" s="153"/>
      <c r="E21" s="134">
        <v>500</v>
      </c>
      <c r="F21" s="234"/>
      <c r="G21" s="160"/>
      <c r="H21" s="160"/>
      <c r="I21" s="160"/>
      <c r="J21" s="196"/>
      <c r="K21" s="153" t="s">
        <v>178</v>
      </c>
      <c r="L21" s="153"/>
      <c r="M21" s="113">
        <v>300</v>
      </c>
    </row>
    <row r="22" spans="1:13" ht="17.5" x14ac:dyDescent="0.45">
      <c r="A22" s="241"/>
      <c r="B22" s="11" t="s">
        <v>157</v>
      </c>
      <c r="C22" s="153" t="s">
        <v>179</v>
      </c>
      <c r="D22" s="153"/>
      <c r="E22" s="48">
        <f>ROUND(AVERAGE(E19:E21),0)</f>
        <v>500</v>
      </c>
      <c r="F22" s="235"/>
      <c r="G22" s="236"/>
      <c r="H22" s="236"/>
      <c r="I22" s="236"/>
      <c r="J22" s="237"/>
      <c r="K22" s="153" t="s">
        <v>180</v>
      </c>
      <c r="L22" s="153"/>
      <c r="M22" s="48">
        <f>ROUND(AVERAGE(M19:M21),0)</f>
        <v>300</v>
      </c>
    </row>
    <row r="23" spans="1:13" x14ac:dyDescent="0.35">
      <c r="A23" s="241"/>
      <c r="B23" s="187"/>
      <c r="C23" s="187"/>
      <c r="D23" s="187"/>
      <c r="E23" s="187"/>
      <c r="F23" s="187"/>
      <c r="G23" s="187"/>
      <c r="H23" s="187"/>
      <c r="I23" s="187"/>
      <c r="J23" s="187"/>
      <c r="K23" s="155"/>
      <c r="L23" s="155"/>
      <c r="M23" s="156"/>
    </row>
    <row r="24" spans="1:13" ht="16.5" x14ac:dyDescent="0.45">
      <c r="A24" s="241"/>
      <c r="B24" s="160"/>
      <c r="C24" s="160"/>
      <c r="D24" s="160"/>
      <c r="E24" s="160"/>
      <c r="F24" s="160"/>
      <c r="G24" s="160"/>
      <c r="H24" s="160"/>
      <c r="I24" s="160"/>
      <c r="J24" s="160"/>
      <c r="K24" s="243" t="s">
        <v>181</v>
      </c>
      <c r="L24" s="239"/>
      <c r="M24" s="49">
        <f>ROUND(((E22-M22)/E22),2)</f>
        <v>0.4</v>
      </c>
    </row>
    <row r="25" spans="1:13" x14ac:dyDescent="0.35">
      <c r="A25" s="242"/>
      <c r="B25" s="236"/>
      <c r="C25" s="236"/>
      <c r="D25" s="236"/>
      <c r="E25" s="236"/>
      <c r="F25" s="236"/>
      <c r="G25" s="236"/>
      <c r="H25" s="236"/>
      <c r="I25" s="236"/>
      <c r="J25" s="236"/>
      <c r="K25" s="244"/>
      <c r="L25" s="244"/>
      <c r="M25" s="245"/>
    </row>
    <row r="26" spans="1:13" x14ac:dyDescent="0.35">
      <c r="A26" s="26" t="s">
        <v>144</v>
      </c>
      <c r="B26" s="9" t="s">
        <v>161</v>
      </c>
      <c r="C26" s="169" t="s">
        <v>146</v>
      </c>
      <c r="D26" s="169"/>
      <c r="E26" s="169"/>
      <c r="F26" s="169"/>
      <c r="G26" s="169"/>
      <c r="H26" s="169"/>
      <c r="I26" s="169"/>
      <c r="J26" s="169"/>
      <c r="K26" s="169"/>
      <c r="L26" s="169"/>
      <c r="M26" s="169"/>
    </row>
    <row r="27" spans="1:13" ht="17.5" x14ac:dyDescent="0.45">
      <c r="A27" s="240" t="s">
        <v>182</v>
      </c>
      <c r="B27" s="9" t="s">
        <v>148</v>
      </c>
      <c r="C27" s="153" t="s">
        <v>183</v>
      </c>
      <c r="D27" s="153"/>
      <c r="E27" s="134">
        <v>500</v>
      </c>
      <c r="F27" s="234"/>
      <c r="G27" s="160"/>
      <c r="H27" s="160"/>
      <c r="I27" s="160"/>
      <c r="J27" s="196"/>
      <c r="K27" s="153" t="s">
        <v>184</v>
      </c>
      <c r="L27" s="153"/>
      <c r="M27" s="113">
        <v>300</v>
      </c>
    </row>
    <row r="28" spans="1:13" ht="17.5" x14ac:dyDescent="0.45">
      <c r="A28" s="241"/>
      <c r="B28" s="9" t="s">
        <v>151</v>
      </c>
      <c r="C28" s="153" t="s">
        <v>185</v>
      </c>
      <c r="D28" s="153"/>
      <c r="E28" s="134">
        <v>500</v>
      </c>
      <c r="F28" s="234"/>
      <c r="G28" s="160"/>
      <c r="H28" s="160"/>
      <c r="I28" s="160"/>
      <c r="J28" s="196"/>
      <c r="K28" s="153" t="s">
        <v>186</v>
      </c>
      <c r="L28" s="153"/>
      <c r="M28" s="113">
        <v>300</v>
      </c>
    </row>
    <row r="29" spans="1:13" ht="17.5" x14ac:dyDescent="0.45">
      <c r="A29" s="241"/>
      <c r="B29" s="9" t="s">
        <v>154</v>
      </c>
      <c r="C29" s="153" t="s">
        <v>187</v>
      </c>
      <c r="D29" s="153"/>
      <c r="E29" s="134">
        <v>500</v>
      </c>
      <c r="F29" s="234"/>
      <c r="G29" s="160"/>
      <c r="H29" s="160"/>
      <c r="I29" s="160"/>
      <c r="J29" s="196"/>
      <c r="K29" s="153" t="s">
        <v>188</v>
      </c>
      <c r="L29" s="153"/>
      <c r="M29" s="113">
        <v>300</v>
      </c>
    </row>
    <row r="30" spans="1:13" ht="17.5" x14ac:dyDescent="0.45">
      <c r="A30" s="241"/>
      <c r="B30" s="11" t="s">
        <v>157</v>
      </c>
      <c r="C30" s="153" t="s">
        <v>189</v>
      </c>
      <c r="D30" s="153"/>
      <c r="E30" s="48">
        <f>ROUND(AVERAGE(E27:E29),0)</f>
        <v>500</v>
      </c>
      <c r="F30" s="235"/>
      <c r="G30" s="236"/>
      <c r="H30" s="236"/>
      <c r="I30" s="236"/>
      <c r="J30" s="237"/>
      <c r="K30" s="153" t="s">
        <v>190</v>
      </c>
      <c r="L30" s="153"/>
      <c r="M30" s="48">
        <f>ROUND(AVERAGE(M27:M29),0)</f>
        <v>300</v>
      </c>
    </row>
    <row r="31" spans="1:13" x14ac:dyDescent="0.35">
      <c r="A31" s="241"/>
      <c r="B31" s="187"/>
      <c r="C31" s="187"/>
      <c r="D31" s="187"/>
      <c r="E31" s="187"/>
      <c r="F31" s="187"/>
      <c r="G31" s="187"/>
      <c r="H31" s="187"/>
      <c r="I31" s="187"/>
      <c r="J31" s="187"/>
      <c r="K31" s="155"/>
      <c r="L31" s="155"/>
      <c r="M31" s="156"/>
    </row>
    <row r="32" spans="1:13" ht="16.5" x14ac:dyDescent="0.45">
      <c r="A32" s="241"/>
      <c r="B32" s="160"/>
      <c r="C32" s="160"/>
      <c r="D32" s="160"/>
      <c r="E32" s="160"/>
      <c r="F32" s="160"/>
      <c r="G32" s="160"/>
      <c r="H32" s="160"/>
      <c r="I32" s="160"/>
      <c r="J32" s="160"/>
      <c r="K32" s="243" t="s">
        <v>191</v>
      </c>
      <c r="L32" s="239"/>
      <c r="M32" s="49">
        <f>ROUND(((E30-M30)/E30),2)</f>
        <v>0.4</v>
      </c>
    </row>
    <row r="33" spans="1:13" x14ac:dyDescent="0.35">
      <c r="A33" s="242"/>
      <c r="B33" s="236"/>
      <c r="C33" s="236"/>
      <c r="D33" s="236"/>
      <c r="E33" s="236"/>
      <c r="F33" s="236"/>
      <c r="G33" s="236"/>
      <c r="H33" s="236"/>
      <c r="I33" s="236"/>
      <c r="J33" s="236"/>
      <c r="K33" s="155"/>
      <c r="L33" s="155"/>
      <c r="M33" s="156"/>
    </row>
    <row r="34" spans="1:13" x14ac:dyDescent="0.35">
      <c r="A34" s="26" t="s">
        <v>192</v>
      </c>
      <c r="B34" s="9" t="s">
        <v>161</v>
      </c>
      <c r="C34" s="169" t="s">
        <v>146</v>
      </c>
      <c r="D34" s="169"/>
      <c r="E34" s="169"/>
      <c r="F34" s="169"/>
      <c r="G34" s="169"/>
      <c r="H34" s="169"/>
      <c r="I34" s="169"/>
      <c r="J34" s="169"/>
      <c r="K34" s="169"/>
      <c r="L34" s="169"/>
      <c r="M34" s="169"/>
    </row>
    <row r="35" spans="1:13" ht="17.5" x14ac:dyDescent="0.45">
      <c r="A35" s="240" t="s">
        <v>193</v>
      </c>
      <c r="B35" s="9" t="s">
        <v>148</v>
      </c>
      <c r="C35" s="153" t="s">
        <v>194</v>
      </c>
      <c r="D35" s="153"/>
      <c r="E35" s="134">
        <v>500</v>
      </c>
      <c r="F35" s="234"/>
      <c r="G35" s="160"/>
      <c r="H35" s="160"/>
      <c r="I35" s="160"/>
      <c r="J35" s="196"/>
      <c r="K35" s="153" t="s">
        <v>195</v>
      </c>
      <c r="L35" s="153"/>
      <c r="M35" s="113">
        <v>300</v>
      </c>
    </row>
    <row r="36" spans="1:13" ht="17.5" x14ac:dyDescent="0.45">
      <c r="A36" s="241"/>
      <c r="B36" s="9" t="s">
        <v>151</v>
      </c>
      <c r="C36" s="153" t="s">
        <v>196</v>
      </c>
      <c r="D36" s="153"/>
      <c r="E36" s="134">
        <v>500</v>
      </c>
      <c r="F36" s="234"/>
      <c r="G36" s="160"/>
      <c r="H36" s="160"/>
      <c r="I36" s="160"/>
      <c r="J36" s="196"/>
      <c r="K36" s="153" t="s">
        <v>197</v>
      </c>
      <c r="L36" s="153"/>
      <c r="M36" s="113">
        <v>300</v>
      </c>
    </row>
    <row r="37" spans="1:13" ht="17.5" x14ac:dyDescent="0.45">
      <c r="A37" s="241"/>
      <c r="B37" s="9" t="s">
        <v>154</v>
      </c>
      <c r="C37" s="153" t="s">
        <v>198</v>
      </c>
      <c r="D37" s="153"/>
      <c r="E37" s="134">
        <v>500</v>
      </c>
      <c r="F37" s="234"/>
      <c r="G37" s="160"/>
      <c r="H37" s="160"/>
      <c r="I37" s="160"/>
      <c r="J37" s="196"/>
      <c r="K37" s="153" t="s">
        <v>199</v>
      </c>
      <c r="L37" s="153"/>
      <c r="M37" s="113">
        <v>300</v>
      </c>
    </row>
    <row r="38" spans="1:13" ht="17.5" x14ac:dyDescent="0.45">
      <c r="A38" s="241"/>
      <c r="B38" s="11" t="s">
        <v>157</v>
      </c>
      <c r="C38" s="153" t="s">
        <v>200</v>
      </c>
      <c r="D38" s="153"/>
      <c r="E38" s="48">
        <f>ROUND(AVERAGE(E35:E37),0)</f>
        <v>500</v>
      </c>
      <c r="F38" s="235"/>
      <c r="G38" s="236"/>
      <c r="H38" s="236"/>
      <c r="I38" s="236"/>
      <c r="J38" s="237"/>
      <c r="K38" s="153" t="s">
        <v>201</v>
      </c>
      <c r="L38" s="153"/>
      <c r="M38" s="48">
        <f>ROUND(AVERAGE(M35:M37),0)</f>
        <v>300</v>
      </c>
    </row>
    <row r="39" spans="1:13" x14ac:dyDescent="0.35">
      <c r="A39" s="241"/>
      <c r="B39" s="187"/>
      <c r="C39" s="187"/>
      <c r="D39" s="187"/>
      <c r="E39" s="187"/>
      <c r="F39" s="187"/>
      <c r="G39" s="187"/>
      <c r="H39" s="187"/>
      <c r="I39" s="187"/>
      <c r="J39" s="187"/>
      <c r="K39" s="155"/>
      <c r="L39" s="155"/>
      <c r="M39" s="156"/>
    </row>
    <row r="40" spans="1:13" ht="16.5" x14ac:dyDescent="0.45">
      <c r="A40" s="241"/>
      <c r="B40" s="160"/>
      <c r="C40" s="160"/>
      <c r="D40" s="160"/>
      <c r="E40" s="160"/>
      <c r="F40" s="160"/>
      <c r="G40" s="160"/>
      <c r="H40" s="160"/>
      <c r="I40" s="160"/>
      <c r="J40" s="160"/>
      <c r="K40" s="243" t="s">
        <v>202</v>
      </c>
      <c r="L40" s="239"/>
      <c r="M40" s="49">
        <f>ROUND(((E38-M38)/E38),2)</f>
        <v>0.4</v>
      </c>
    </row>
    <row r="41" spans="1:13" x14ac:dyDescent="0.35">
      <c r="A41" s="242"/>
      <c r="B41" s="236"/>
      <c r="C41" s="236"/>
      <c r="D41" s="236"/>
      <c r="E41" s="236"/>
      <c r="F41" s="236"/>
      <c r="G41" s="236"/>
      <c r="H41" s="236"/>
      <c r="I41" s="236"/>
      <c r="J41" s="236"/>
      <c r="K41" s="155"/>
      <c r="L41" s="155"/>
      <c r="M41" s="156"/>
    </row>
    <row r="42" spans="1:13" x14ac:dyDescent="0.35">
      <c r="A42" s="26" t="s">
        <v>192</v>
      </c>
      <c r="B42" s="9" t="s">
        <v>161</v>
      </c>
      <c r="C42" s="169" t="s">
        <v>146</v>
      </c>
      <c r="D42" s="169"/>
      <c r="E42" s="169"/>
      <c r="F42" s="169"/>
      <c r="G42" s="169"/>
      <c r="H42" s="169"/>
      <c r="I42" s="169"/>
      <c r="J42" s="169"/>
      <c r="K42" s="169"/>
      <c r="L42" s="169"/>
      <c r="M42" s="169"/>
    </row>
    <row r="43" spans="1:13" ht="17.5" x14ac:dyDescent="0.45">
      <c r="A43" s="251" t="s">
        <v>203</v>
      </c>
      <c r="B43" s="9" t="s">
        <v>148</v>
      </c>
      <c r="C43" s="153" t="s">
        <v>204</v>
      </c>
      <c r="D43" s="153"/>
      <c r="E43" s="134">
        <v>500</v>
      </c>
      <c r="F43" s="234"/>
      <c r="G43" s="160"/>
      <c r="H43" s="160"/>
      <c r="I43" s="160"/>
      <c r="J43" s="196"/>
      <c r="K43" s="153" t="s">
        <v>205</v>
      </c>
      <c r="L43" s="153"/>
      <c r="M43" s="113">
        <v>300</v>
      </c>
    </row>
    <row r="44" spans="1:13" ht="17.5" x14ac:dyDescent="0.45">
      <c r="A44" s="252"/>
      <c r="B44" s="9" t="s">
        <v>151</v>
      </c>
      <c r="C44" s="153" t="s">
        <v>206</v>
      </c>
      <c r="D44" s="153"/>
      <c r="E44" s="134">
        <v>500</v>
      </c>
      <c r="F44" s="234"/>
      <c r="G44" s="160"/>
      <c r="H44" s="160"/>
      <c r="I44" s="160"/>
      <c r="J44" s="196"/>
      <c r="K44" s="153" t="s">
        <v>207</v>
      </c>
      <c r="L44" s="153"/>
      <c r="M44" s="113">
        <v>300</v>
      </c>
    </row>
    <row r="45" spans="1:13" ht="17.5" x14ac:dyDescent="0.45">
      <c r="A45" s="252"/>
      <c r="B45" s="9" t="s">
        <v>154</v>
      </c>
      <c r="C45" s="153" t="s">
        <v>208</v>
      </c>
      <c r="D45" s="153"/>
      <c r="E45" s="134">
        <v>500</v>
      </c>
      <c r="F45" s="234"/>
      <c r="G45" s="160"/>
      <c r="H45" s="160"/>
      <c r="I45" s="160"/>
      <c r="J45" s="196"/>
      <c r="K45" s="153" t="s">
        <v>209</v>
      </c>
      <c r="L45" s="153"/>
      <c r="M45" s="113">
        <v>300</v>
      </c>
    </row>
    <row r="46" spans="1:13" ht="17.5" x14ac:dyDescent="0.45">
      <c r="A46" s="252"/>
      <c r="B46" s="11" t="s">
        <v>157</v>
      </c>
      <c r="C46" s="153" t="s">
        <v>210</v>
      </c>
      <c r="D46" s="153"/>
      <c r="E46" s="48">
        <f>ROUND(AVERAGE(E43:E45),0)</f>
        <v>500</v>
      </c>
      <c r="F46" s="235"/>
      <c r="G46" s="236"/>
      <c r="H46" s="236"/>
      <c r="I46" s="236"/>
      <c r="J46" s="237"/>
      <c r="K46" s="153" t="s">
        <v>211</v>
      </c>
      <c r="L46" s="153"/>
      <c r="M46" s="48">
        <f>ROUND(AVERAGE(M43:M45),0)</f>
        <v>300</v>
      </c>
    </row>
    <row r="47" spans="1:13" x14ac:dyDescent="0.35">
      <c r="A47" s="252"/>
      <c r="B47" s="200"/>
      <c r="C47" s="187"/>
      <c r="D47" s="187"/>
      <c r="E47" s="187"/>
      <c r="F47" s="187"/>
      <c r="G47" s="187"/>
      <c r="H47" s="187"/>
      <c r="I47" s="187"/>
      <c r="J47" s="187"/>
      <c r="K47" s="155"/>
      <c r="L47" s="155"/>
      <c r="M47" s="156"/>
    </row>
    <row r="48" spans="1:13" ht="16.5" x14ac:dyDescent="0.45">
      <c r="A48" s="252"/>
      <c r="B48" s="254"/>
      <c r="C48" s="160"/>
      <c r="D48" s="160"/>
      <c r="E48" s="160"/>
      <c r="F48" s="160"/>
      <c r="G48" s="160"/>
      <c r="H48" s="160"/>
      <c r="I48" s="160"/>
      <c r="J48" s="160"/>
      <c r="K48" s="243" t="s">
        <v>212</v>
      </c>
      <c r="L48" s="239"/>
      <c r="M48" s="49">
        <f>ROUND(((E46-M46)/E46),2)</f>
        <v>0.4</v>
      </c>
    </row>
    <row r="49" spans="1:13" x14ac:dyDescent="0.35">
      <c r="A49" s="253"/>
      <c r="B49" s="233"/>
      <c r="C49" s="236"/>
      <c r="D49" s="236"/>
      <c r="E49" s="236"/>
      <c r="F49" s="236"/>
      <c r="G49" s="236"/>
      <c r="H49" s="236"/>
      <c r="I49" s="236"/>
      <c r="J49" s="236"/>
      <c r="K49" s="155"/>
      <c r="L49" s="155"/>
      <c r="M49" s="156"/>
    </row>
    <row r="52" spans="1:13" x14ac:dyDescent="0.35">
      <c r="A52" s="28" t="s">
        <v>213</v>
      </c>
      <c r="B52" s="28" t="s">
        <v>214</v>
      </c>
      <c r="C52" s="50">
        <f>ROUND(0.4*1/3*(M8+M16+M24)+0.6*1/3*(M32+M40+M48),2)</f>
        <v>0.4</v>
      </c>
      <c r="D52" s="73"/>
      <c r="E52" s="73"/>
      <c r="F52" s="73"/>
      <c r="G52" s="73"/>
      <c r="H52" s="73"/>
      <c r="I52" s="73"/>
      <c r="J52" s="73"/>
      <c r="K52" s="73"/>
      <c r="L52" s="73"/>
      <c r="M52" s="73"/>
    </row>
    <row r="55" spans="1:13" x14ac:dyDescent="0.35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</row>
    <row r="56" spans="1:13" x14ac:dyDescent="0.35">
      <c r="A56" s="246" t="s">
        <v>137</v>
      </c>
      <c r="B56" s="247"/>
      <c r="C56" s="247"/>
      <c r="D56" s="248"/>
      <c r="E56" s="73"/>
      <c r="F56" s="73"/>
      <c r="G56" s="73"/>
      <c r="H56" s="73"/>
      <c r="I56" s="73"/>
      <c r="J56" s="73"/>
      <c r="K56" s="73"/>
      <c r="L56" s="73"/>
      <c r="M56" s="73"/>
    </row>
    <row r="57" spans="1:13" x14ac:dyDescent="0.35">
      <c r="A57" s="86" t="s">
        <v>215</v>
      </c>
      <c r="B57" s="249" t="s">
        <v>138</v>
      </c>
      <c r="C57" s="249"/>
      <c r="D57" s="250"/>
      <c r="E57" s="73"/>
      <c r="F57" s="73"/>
      <c r="G57" s="73"/>
      <c r="H57" s="73"/>
      <c r="I57" s="73"/>
      <c r="J57" s="73"/>
      <c r="K57" s="73"/>
      <c r="L57" s="73"/>
      <c r="M57" s="73"/>
    </row>
    <row r="58" spans="1:13" ht="14.5" customHeight="1" x14ac:dyDescent="0.35">
      <c r="A58" s="87" t="s">
        <v>215</v>
      </c>
      <c r="B58" s="249" t="s">
        <v>139</v>
      </c>
      <c r="C58" s="249"/>
      <c r="D58" s="250"/>
      <c r="E58" s="73"/>
      <c r="F58" s="73"/>
      <c r="G58" s="73"/>
      <c r="H58" s="73"/>
      <c r="I58" s="73"/>
      <c r="J58" s="73"/>
      <c r="K58" s="73"/>
      <c r="L58" s="73"/>
      <c r="M58" s="73"/>
    </row>
    <row r="59" spans="1:13" x14ac:dyDescent="0.35">
      <c r="A59" s="88" t="s">
        <v>215</v>
      </c>
      <c r="B59" s="249" t="s">
        <v>140</v>
      </c>
      <c r="C59" s="249"/>
      <c r="D59" s="250"/>
      <c r="E59" s="73"/>
      <c r="F59" s="73"/>
      <c r="G59" s="73"/>
      <c r="H59" s="73"/>
      <c r="I59" s="73"/>
      <c r="J59" s="73"/>
      <c r="K59" s="73"/>
      <c r="L59" s="73"/>
      <c r="M59" s="73"/>
    </row>
    <row r="60" spans="1:13" ht="14.5" customHeight="1" thickBot="1" x14ac:dyDescent="0.4">
      <c r="A60" s="89" t="s">
        <v>215</v>
      </c>
      <c r="B60" s="226" t="s">
        <v>141</v>
      </c>
      <c r="C60" s="227"/>
      <c r="D60" s="228"/>
      <c r="E60" s="73"/>
      <c r="F60" s="73"/>
      <c r="G60" s="73"/>
      <c r="H60" s="73"/>
      <c r="I60" s="73"/>
      <c r="J60" s="73"/>
      <c r="K60" s="73"/>
      <c r="L60" s="73"/>
      <c r="M60" s="73"/>
    </row>
    <row r="61" spans="1:13" x14ac:dyDescent="0.35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</row>
  </sheetData>
  <sheetProtection algorithmName="SHA-512" hashValue="JRkFGpjIj7vrXezS9zXWwBTzC1CqGz3AcOy39Km74LvOgvj33T77ZOSsvcqqqmwtszrJ809a5eyrik4pOTDPDA==" saltValue="JXzZ+wHUZZDJ6XXMciy2Sw==" spinCount="100000" sheet="1" objects="1" scenarios="1"/>
  <mergeCells count="98">
    <mergeCell ref="A56:D56"/>
    <mergeCell ref="B57:D57"/>
    <mergeCell ref="B59:D59"/>
    <mergeCell ref="A43:A49"/>
    <mergeCell ref="C43:D43"/>
    <mergeCell ref="B47:B49"/>
    <mergeCell ref="C47:J49"/>
    <mergeCell ref="B58:D58"/>
    <mergeCell ref="K47:M47"/>
    <mergeCell ref="K48:L48"/>
    <mergeCell ref="K49:M49"/>
    <mergeCell ref="C42:M42"/>
    <mergeCell ref="C34:M34"/>
    <mergeCell ref="F43:J46"/>
    <mergeCell ref="K43:L43"/>
    <mergeCell ref="C44:D44"/>
    <mergeCell ref="K44:L44"/>
    <mergeCell ref="C45:D45"/>
    <mergeCell ref="K45:L45"/>
    <mergeCell ref="C46:D46"/>
    <mergeCell ref="K46:L46"/>
    <mergeCell ref="A35:A41"/>
    <mergeCell ref="C35:D35"/>
    <mergeCell ref="F35:J38"/>
    <mergeCell ref="K35:L35"/>
    <mergeCell ref="C36:D36"/>
    <mergeCell ref="K36:L36"/>
    <mergeCell ref="C37:D37"/>
    <mergeCell ref="K37:L37"/>
    <mergeCell ref="C38:D38"/>
    <mergeCell ref="K38:L38"/>
    <mergeCell ref="B39:J41"/>
    <mergeCell ref="K39:M39"/>
    <mergeCell ref="K40:L40"/>
    <mergeCell ref="K41:M41"/>
    <mergeCell ref="C26:M26"/>
    <mergeCell ref="K28:L28"/>
    <mergeCell ref="C29:D29"/>
    <mergeCell ref="K29:L29"/>
    <mergeCell ref="C30:D30"/>
    <mergeCell ref="K30:L30"/>
    <mergeCell ref="A27:A33"/>
    <mergeCell ref="C27:D27"/>
    <mergeCell ref="F27:J30"/>
    <mergeCell ref="K27:L27"/>
    <mergeCell ref="C28:D28"/>
    <mergeCell ref="B31:J33"/>
    <mergeCell ref="K31:M31"/>
    <mergeCell ref="K32:L32"/>
    <mergeCell ref="K33:M33"/>
    <mergeCell ref="K16:L16"/>
    <mergeCell ref="K17:M17"/>
    <mergeCell ref="A19:A25"/>
    <mergeCell ref="C19:D19"/>
    <mergeCell ref="F19:J22"/>
    <mergeCell ref="K19:L19"/>
    <mergeCell ref="C20:D20"/>
    <mergeCell ref="K20:L20"/>
    <mergeCell ref="C21:D21"/>
    <mergeCell ref="K21:L21"/>
    <mergeCell ref="C22:D22"/>
    <mergeCell ref="K22:L22"/>
    <mergeCell ref="B23:J25"/>
    <mergeCell ref="K23:M23"/>
    <mergeCell ref="K24:L24"/>
    <mergeCell ref="K25:M25"/>
    <mergeCell ref="K8:L8"/>
    <mergeCell ref="K9:M9"/>
    <mergeCell ref="C18:M18"/>
    <mergeCell ref="C10:M10"/>
    <mergeCell ref="A11:A17"/>
    <mergeCell ref="C11:D11"/>
    <mergeCell ref="F11:J14"/>
    <mergeCell ref="K11:L11"/>
    <mergeCell ref="C12:D12"/>
    <mergeCell ref="K12:L12"/>
    <mergeCell ref="C13:D13"/>
    <mergeCell ref="K13:L13"/>
    <mergeCell ref="C14:D14"/>
    <mergeCell ref="K14:L14"/>
    <mergeCell ref="B15:J17"/>
    <mergeCell ref="K15:M15"/>
    <mergeCell ref="B60:D60"/>
    <mergeCell ref="D1:E1"/>
    <mergeCell ref="L1:M1"/>
    <mergeCell ref="C2:M2"/>
    <mergeCell ref="A3:A9"/>
    <mergeCell ref="C3:D3"/>
    <mergeCell ref="F3:J6"/>
    <mergeCell ref="K3:L3"/>
    <mergeCell ref="C4:D4"/>
    <mergeCell ref="K4:L4"/>
    <mergeCell ref="C5:D5"/>
    <mergeCell ref="K5:L5"/>
    <mergeCell ref="C6:D6"/>
    <mergeCell ref="K6:L6"/>
    <mergeCell ref="B7:J9"/>
    <mergeCell ref="K7:M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="66" zoomScaleNormal="70" workbookViewId="0">
      <selection activeCell="Q9" sqref="Q9"/>
    </sheetView>
  </sheetViews>
  <sheetFormatPr defaultRowHeight="14.5" x14ac:dyDescent="0.35"/>
  <cols>
    <col min="1" max="1" width="44.7265625" customWidth="1"/>
  </cols>
  <sheetData>
    <row r="1" spans="1:11" x14ac:dyDescent="0.35">
      <c r="A1" s="63" t="s">
        <v>5</v>
      </c>
      <c r="B1" s="232" t="s">
        <v>7</v>
      </c>
      <c r="C1" s="232"/>
      <c r="D1" s="232"/>
      <c r="E1" s="232"/>
      <c r="F1" s="232"/>
      <c r="G1" s="232"/>
      <c r="H1" s="232"/>
      <c r="I1" s="232"/>
      <c r="J1" s="232"/>
      <c r="K1" s="264"/>
    </row>
    <row r="2" spans="1:11" ht="16.5" x14ac:dyDescent="0.35">
      <c r="A2" s="10" t="s">
        <v>145</v>
      </c>
      <c r="B2" s="153" t="s">
        <v>146</v>
      </c>
      <c r="C2" s="153"/>
      <c r="D2" s="153"/>
      <c r="E2" s="153"/>
      <c r="F2" s="153"/>
      <c r="G2" s="153"/>
      <c r="H2" s="153"/>
      <c r="I2" s="153"/>
      <c r="J2" s="153"/>
      <c r="K2" s="202"/>
    </row>
    <row r="3" spans="1:11" ht="16.5" x14ac:dyDescent="0.45">
      <c r="A3" s="10" t="s">
        <v>216</v>
      </c>
      <c r="B3" s="265" t="s">
        <v>217</v>
      </c>
      <c r="C3" s="265"/>
      <c r="D3" s="265"/>
      <c r="E3" s="265"/>
      <c r="F3" s="265"/>
      <c r="G3" s="265"/>
      <c r="H3" s="265"/>
      <c r="I3" s="265"/>
      <c r="J3" s="265"/>
      <c r="K3" s="136">
        <v>400</v>
      </c>
    </row>
    <row r="4" spans="1:11" ht="16.5" x14ac:dyDescent="0.45">
      <c r="A4" s="10" t="s">
        <v>218</v>
      </c>
      <c r="B4" s="204" t="s">
        <v>219</v>
      </c>
      <c r="C4" s="204"/>
      <c r="D4" s="204"/>
      <c r="E4" s="204"/>
      <c r="F4" s="204"/>
      <c r="G4" s="204"/>
      <c r="H4" s="204"/>
      <c r="I4" s="204"/>
      <c r="J4" s="204"/>
      <c r="K4" s="136">
        <v>650</v>
      </c>
    </row>
    <row r="5" spans="1:11" ht="16.5" x14ac:dyDescent="0.45">
      <c r="A5" s="10" t="s">
        <v>17</v>
      </c>
      <c r="B5" s="204" t="s">
        <v>19</v>
      </c>
      <c r="C5" s="204"/>
      <c r="D5" s="204"/>
      <c r="E5" s="204"/>
      <c r="F5" s="204"/>
      <c r="G5" s="204"/>
      <c r="H5" s="204"/>
      <c r="I5" s="204"/>
      <c r="J5" s="204"/>
      <c r="K5" s="40">
        <v>900</v>
      </c>
    </row>
    <row r="6" spans="1:11" ht="16.5" x14ac:dyDescent="0.45">
      <c r="A6" s="10" t="s">
        <v>20</v>
      </c>
      <c r="B6" s="204" t="s">
        <v>22</v>
      </c>
      <c r="C6" s="204"/>
      <c r="D6" s="204"/>
      <c r="E6" s="204"/>
      <c r="F6" s="204"/>
      <c r="G6" s="204"/>
      <c r="H6" s="204"/>
      <c r="I6" s="204"/>
      <c r="J6" s="204"/>
      <c r="K6" s="40">
        <v>900</v>
      </c>
    </row>
    <row r="7" spans="1:11" ht="16.5" x14ac:dyDescent="0.45">
      <c r="A7" s="10" t="s">
        <v>23</v>
      </c>
      <c r="B7" s="204" t="s">
        <v>25</v>
      </c>
      <c r="C7" s="204"/>
      <c r="D7" s="204"/>
      <c r="E7" s="204"/>
      <c r="F7" s="204"/>
      <c r="G7" s="204"/>
      <c r="H7" s="204"/>
      <c r="I7" s="204"/>
      <c r="J7" s="204"/>
      <c r="K7" s="40">
        <v>900</v>
      </c>
    </row>
    <row r="8" spans="1:11" ht="16.5" x14ac:dyDescent="0.45">
      <c r="A8" s="10" t="s">
        <v>26</v>
      </c>
      <c r="B8" s="204" t="s">
        <v>28</v>
      </c>
      <c r="C8" s="204"/>
      <c r="D8" s="204"/>
      <c r="E8" s="204"/>
      <c r="F8" s="204"/>
      <c r="G8" s="204"/>
      <c r="H8" s="204"/>
      <c r="I8" s="204"/>
      <c r="J8" s="204"/>
      <c r="K8" s="40">
        <v>900</v>
      </c>
    </row>
    <row r="9" spans="1:11" ht="16.5" x14ac:dyDescent="0.45">
      <c r="A9" s="10" t="s">
        <v>29</v>
      </c>
      <c r="B9" s="204" t="s">
        <v>31</v>
      </c>
      <c r="C9" s="204"/>
      <c r="D9" s="204"/>
      <c r="E9" s="204"/>
      <c r="F9" s="204"/>
      <c r="G9" s="204"/>
      <c r="H9" s="204"/>
      <c r="I9" s="204"/>
      <c r="J9" s="204"/>
      <c r="K9" s="40">
        <v>900</v>
      </c>
    </row>
    <row r="10" spans="1:11" ht="16.5" x14ac:dyDescent="0.45">
      <c r="A10" s="10" t="s">
        <v>32</v>
      </c>
      <c r="B10" s="204" t="s">
        <v>34</v>
      </c>
      <c r="C10" s="204"/>
      <c r="D10" s="204"/>
      <c r="E10" s="204"/>
      <c r="F10" s="204"/>
      <c r="G10" s="204"/>
      <c r="H10" s="204"/>
      <c r="I10" s="204"/>
      <c r="J10" s="204"/>
      <c r="K10" s="40">
        <v>900</v>
      </c>
    </row>
    <row r="11" spans="1:11" ht="16.5" x14ac:dyDescent="0.45">
      <c r="A11" s="10" t="s">
        <v>220</v>
      </c>
      <c r="B11" s="204" t="s">
        <v>221</v>
      </c>
      <c r="C11" s="204"/>
      <c r="D11" s="204"/>
      <c r="E11" s="204"/>
      <c r="F11" s="204"/>
      <c r="G11" s="204"/>
      <c r="H11" s="204"/>
      <c r="I11" s="204"/>
      <c r="J11" s="204"/>
      <c r="K11" s="39">
        <f>ROUND(AVERAGE(K5:K10),0)</f>
        <v>900</v>
      </c>
    </row>
    <row r="12" spans="1:11" ht="16.5" x14ac:dyDescent="0.45">
      <c r="A12" s="10" t="s">
        <v>222</v>
      </c>
      <c r="B12" s="263" t="s">
        <v>223</v>
      </c>
      <c r="C12" s="263"/>
      <c r="D12" s="263"/>
      <c r="E12" s="263"/>
      <c r="F12" s="263"/>
      <c r="G12" s="263"/>
      <c r="H12" s="263"/>
      <c r="I12" s="263"/>
      <c r="J12" s="263"/>
      <c r="K12" s="64">
        <f>ROUND((K4-K3)/(K11-K3),2)</f>
        <v>0.5</v>
      </c>
    </row>
    <row r="13" spans="1:11" x14ac:dyDescent="0.35">
      <c r="A13" s="63" t="s">
        <v>5</v>
      </c>
      <c r="B13" s="232" t="s">
        <v>9</v>
      </c>
      <c r="C13" s="232"/>
      <c r="D13" s="232"/>
      <c r="E13" s="232"/>
      <c r="F13" s="232"/>
      <c r="G13" s="232"/>
      <c r="H13" s="232"/>
      <c r="I13" s="232"/>
      <c r="J13" s="232"/>
      <c r="K13" s="264"/>
    </row>
    <row r="14" spans="1:11" ht="16.5" x14ac:dyDescent="0.35">
      <c r="A14" s="10" t="s">
        <v>145</v>
      </c>
      <c r="B14" s="153" t="s">
        <v>146</v>
      </c>
      <c r="C14" s="153"/>
      <c r="D14" s="153"/>
      <c r="E14" s="153"/>
      <c r="F14" s="153"/>
      <c r="G14" s="153"/>
      <c r="H14" s="153"/>
      <c r="I14" s="153"/>
      <c r="J14" s="153"/>
      <c r="K14" s="202"/>
    </row>
    <row r="15" spans="1:11" ht="16.5" x14ac:dyDescent="0.45">
      <c r="A15" s="10" t="s">
        <v>216</v>
      </c>
      <c r="B15" s="265" t="s">
        <v>217</v>
      </c>
      <c r="C15" s="265"/>
      <c r="D15" s="265"/>
      <c r="E15" s="265"/>
      <c r="F15" s="265"/>
      <c r="G15" s="265"/>
      <c r="H15" s="265"/>
      <c r="I15" s="265"/>
      <c r="J15" s="265"/>
      <c r="K15" s="136">
        <v>400</v>
      </c>
    </row>
    <row r="16" spans="1:11" ht="16.5" x14ac:dyDescent="0.45">
      <c r="A16" s="10" t="s">
        <v>218</v>
      </c>
      <c r="B16" s="204" t="s">
        <v>219</v>
      </c>
      <c r="C16" s="204"/>
      <c r="D16" s="204"/>
      <c r="E16" s="204"/>
      <c r="F16" s="204"/>
      <c r="G16" s="204"/>
      <c r="H16" s="204"/>
      <c r="I16" s="204"/>
      <c r="J16" s="204"/>
      <c r="K16" s="136">
        <v>650</v>
      </c>
    </row>
    <row r="17" spans="1:11" ht="16.5" x14ac:dyDescent="0.45">
      <c r="A17" s="10" t="s">
        <v>17</v>
      </c>
      <c r="B17" s="204" t="s">
        <v>224</v>
      </c>
      <c r="C17" s="204"/>
      <c r="D17" s="204"/>
      <c r="E17" s="204"/>
      <c r="F17" s="204"/>
      <c r="G17" s="204"/>
      <c r="H17" s="204"/>
      <c r="I17" s="204"/>
      <c r="J17" s="204"/>
      <c r="K17" s="40">
        <v>900</v>
      </c>
    </row>
    <row r="18" spans="1:11" ht="16.5" x14ac:dyDescent="0.45">
      <c r="A18" s="10" t="s">
        <v>20</v>
      </c>
      <c r="B18" s="204" t="s">
        <v>225</v>
      </c>
      <c r="C18" s="204"/>
      <c r="D18" s="204"/>
      <c r="E18" s="204"/>
      <c r="F18" s="204"/>
      <c r="G18" s="204"/>
      <c r="H18" s="204"/>
      <c r="I18" s="204"/>
      <c r="J18" s="204"/>
      <c r="K18" s="40">
        <v>900</v>
      </c>
    </row>
    <row r="19" spans="1:11" ht="16.5" x14ac:dyDescent="0.45">
      <c r="A19" s="10" t="s">
        <v>23</v>
      </c>
      <c r="B19" s="204" t="s">
        <v>226</v>
      </c>
      <c r="C19" s="204"/>
      <c r="D19" s="204"/>
      <c r="E19" s="204"/>
      <c r="F19" s="204"/>
      <c r="G19" s="204"/>
      <c r="H19" s="204"/>
      <c r="I19" s="204"/>
      <c r="J19" s="204"/>
      <c r="K19" s="40">
        <v>900</v>
      </c>
    </row>
    <row r="20" spans="1:11" ht="16.5" x14ac:dyDescent="0.45">
      <c r="A20" s="10" t="s">
        <v>26</v>
      </c>
      <c r="B20" s="204" t="s">
        <v>227</v>
      </c>
      <c r="C20" s="204"/>
      <c r="D20" s="204"/>
      <c r="E20" s="204"/>
      <c r="F20" s="204"/>
      <c r="G20" s="204"/>
      <c r="H20" s="204"/>
      <c r="I20" s="204"/>
      <c r="J20" s="204"/>
      <c r="K20" s="40">
        <v>900</v>
      </c>
    </row>
    <row r="21" spans="1:11" ht="16.5" x14ac:dyDescent="0.45">
      <c r="A21" s="10" t="s">
        <v>29</v>
      </c>
      <c r="B21" s="204" t="s">
        <v>228</v>
      </c>
      <c r="C21" s="204"/>
      <c r="D21" s="204"/>
      <c r="E21" s="204"/>
      <c r="F21" s="204"/>
      <c r="G21" s="204"/>
      <c r="H21" s="204"/>
      <c r="I21" s="204"/>
      <c r="J21" s="204"/>
      <c r="K21" s="40">
        <v>900</v>
      </c>
    </row>
    <row r="22" spans="1:11" ht="16.5" x14ac:dyDescent="0.45">
      <c r="A22" s="10" t="s">
        <v>32</v>
      </c>
      <c r="B22" s="204" t="s">
        <v>229</v>
      </c>
      <c r="C22" s="204"/>
      <c r="D22" s="204"/>
      <c r="E22" s="204"/>
      <c r="F22" s="204"/>
      <c r="G22" s="204"/>
      <c r="H22" s="204"/>
      <c r="I22" s="204"/>
      <c r="J22" s="204"/>
      <c r="K22" s="40">
        <v>900</v>
      </c>
    </row>
    <row r="23" spans="1:11" ht="16.5" x14ac:dyDescent="0.45">
      <c r="A23" s="10" t="s">
        <v>220</v>
      </c>
      <c r="B23" s="204" t="s">
        <v>230</v>
      </c>
      <c r="C23" s="204"/>
      <c r="D23" s="204"/>
      <c r="E23" s="204"/>
      <c r="F23" s="204"/>
      <c r="G23" s="204"/>
      <c r="H23" s="204"/>
      <c r="I23" s="204"/>
      <c r="J23" s="204"/>
      <c r="K23" s="39">
        <f>ROUND(AVERAGE(K17:K22),0)</f>
        <v>900</v>
      </c>
    </row>
    <row r="24" spans="1:11" ht="16.5" x14ac:dyDescent="0.45">
      <c r="A24" s="10" t="s">
        <v>222</v>
      </c>
      <c r="B24" s="262" t="s">
        <v>231</v>
      </c>
      <c r="C24" s="263"/>
      <c r="D24" s="263"/>
      <c r="E24" s="263"/>
      <c r="F24" s="263"/>
      <c r="G24" s="263"/>
      <c r="H24" s="263"/>
      <c r="I24" s="263"/>
      <c r="J24" s="263"/>
      <c r="K24" s="64">
        <f>ROUND((K16-K15)/(K23-K15),2)</f>
        <v>0.5</v>
      </c>
    </row>
    <row r="25" spans="1:11" ht="15" thickBot="1" x14ac:dyDescent="0.4">
      <c r="A25" s="65"/>
      <c r="B25" s="66"/>
      <c r="C25" s="66"/>
      <c r="D25" s="66"/>
      <c r="E25" s="66"/>
      <c r="F25" s="66"/>
      <c r="G25" s="66"/>
      <c r="H25" s="66"/>
      <c r="I25" s="66"/>
      <c r="J25" s="66"/>
      <c r="K25" s="67"/>
    </row>
    <row r="26" spans="1:11" ht="17" thickBot="1" x14ac:dyDescent="0.5">
      <c r="A26" s="68" t="s">
        <v>232</v>
      </c>
      <c r="B26" s="261"/>
      <c r="C26" s="261"/>
      <c r="D26" s="261"/>
      <c r="E26" s="261"/>
      <c r="F26" s="261"/>
      <c r="G26" s="261"/>
      <c r="H26" s="261"/>
      <c r="I26" s="261"/>
      <c r="J26" s="69" t="s">
        <v>233</v>
      </c>
      <c r="K26" s="62">
        <f>ROUND((0.4*K12+0.6*K24),2)</f>
        <v>0.5</v>
      </c>
    </row>
    <row r="29" spans="1:11" x14ac:dyDescent="0.35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</row>
    <row r="30" spans="1:11" x14ac:dyDescent="0.35">
      <c r="A30" s="257" t="s">
        <v>137</v>
      </c>
      <c r="B30" s="258"/>
      <c r="C30" s="258"/>
      <c r="D30" s="258"/>
      <c r="E30" s="258"/>
      <c r="F30" s="258"/>
      <c r="G30" s="258"/>
      <c r="H30" s="258"/>
      <c r="I30" s="259"/>
      <c r="J30" s="73"/>
      <c r="K30" s="73"/>
    </row>
    <row r="31" spans="1:11" x14ac:dyDescent="0.35">
      <c r="A31" s="83"/>
      <c r="B31" s="159" t="s">
        <v>138</v>
      </c>
      <c r="C31" s="159"/>
      <c r="D31" s="159"/>
      <c r="E31" s="159"/>
      <c r="F31" s="159"/>
      <c r="G31" s="159"/>
      <c r="H31" s="159"/>
      <c r="I31" s="260"/>
      <c r="J31" s="73"/>
      <c r="K31" s="73"/>
    </row>
    <row r="32" spans="1:11" x14ac:dyDescent="0.35">
      <c r="A32" s="84"/>
      <c r="B32" s="146" t="s">
        <v>139</v>
      </c>
      <c r="C32" s="146"/>
      <c r="D32" s="146"/>
      <c r="E32" s="146"/>
      <c r="F32" s="146"/>
      <c r="G32" s="146"/>
      <c r="H32" s="146"/>
      <c r="I32" s="148"/>
      <c r="J32" s="73"/>
      <c r="K32" s="73"/>
    </row>
    <row r="33" spans="1:11" x14ac:dyDescent="0.35">
      <c r="A33" s="85"/>
      <c r="B33" s="159" t="s">
        <v>140</v>
      </c>
      <c r="C33" s="159"/>
      <c r="D33" s="159"/>
      <c r="E33" s="159"/>
      <c r="F33" s="159"/>
      <c r="G33" s="159"/>
      <c r="H33" s="159"/>
      <c r="I33" s="260"/>
      <c r="J33" s="73"/>
      <c r="K33" s="73"/>
    </row>
    <row r="34" spans="1:11" ht="15" customHeight="1" x14ac:dyDescent="0.35">
      <c r="A34" s="90" t="s">
        <v>215</v>
      </c>
      <c r="B34" s="255" t="s">
        <v>234</v>
      </c>
      <c r="C34" s="255"/>
      <c r="D34" s="255"/>
      <c r="E34" s="255"/>
      <c r="F34" s="255"/>
      <c r="G34" s="255"/>
      <c r="H34" s="255"/>
      <c r="I34" s="256"/>
      <c r="J34" s="73"/>
      <c r="K34" s="73"/>
    </row>
    <row r="35" spans="1:11" x14ac:dyDescent="0.3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</row>
  </sheetData>
  <sheetProtection algorithmName="SHA-512" hashValue="XePyMqJF0pH2XppcrlqpqiBcE/hynfutjJA4JXLVesTy6gzA+In9KxEzXCbwxYL0iyiuFItCAooze0i4UySVTg==" saltValue="JlG60RELAbNU/evuv9dsxA==" spinCount="100000" sheet="1" objects="1" scenarios="1"/>
  <mergeCells count="29">
    <mergeCell ref="B1:K1"/>
    <mergeCell ref="B2:K2"/>
    <mergeCell ref="B3:J3"/>
    <mergeCell ref="B16:J16"/>
    <mergeCell ref="B5:J5"/>
    <mergeCell ref="B6:J6"/>
    <mergeCell ref="B7:J7"/>
    <mergeCell ref="B8:J8"/>
    <mergeCell ref="B9:J9"/>
    <mergeCell ref="B10:J10"/>
    <mergeCell ref="B11:J11"/>
    <mergeCell ref="B12:J12"/>
    <mergeCell ref="B13:K13"/>
    <mergeCell ref="B14:K14"/>
    <mergeCell ref="B15:J15"/>
    <mergeCell ref="B34:I34"/>
    <mergeCell ref="B17:J17"/>
    <mergeCell ref="B18:J18"/>
    <mergeCell ref="B19:J19"/>
    <mergeCell ref="B4:J4"/>
    <mergeCell ref="B20:J20"/>
    <mergeCell ref="B21:J21"/>
    <mergeCell ref="A30:I30"/>
    <mergeCell ref="B31:I31"/>
    <mergeCell ref="B33:I33"/>
    <mergeCell ref="B26:I26"/>
    <mergeCell ref="B23:J23"/>
    <mergeCell ref="B24:J24"/>
    <mergeCell ref="B22:J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52" zoomScale="88" zoomScaleNormal="100" workbookViewId="0">
      <selection activeCell="M58" sqref="M58"/>
    </sheetView>
  </sheetViews>
  <sheetFormatPr defaultRowHeight="14.5" x14ac:dyDescent="0.35"/>
  <cols>
    <col min="1" max="1" width="39.7265625" bestFit="1" customWidth="1"/>
    <col min="8" max="8" width="12" bestFit="1" customWidth="1"/>
  </cols>
  <sheetData>
    <row r="1" spans="1:8" x14ac:dyDescent="0.35">
      <c r="A1" s="9" t="s">
        <v>1</v>
      </c>
      <c r="B1" s="169" t="s">
        <v>146</v>
      </c>
      <c r="C1" s="169"/>
      <c r="D1" s="169"/>
      <c r="E1" s="169"/>
      <c r="F1" s="169"/>
      <c r="G1" s="169"/>
      <c r="H1" s="169"/>
    </row>
    <row r="2" spans="1:8" ht="16.5" x14ac:dyDescent="0.45">
      <c r="A2" s="9" t="s">
        <v>235</v>
      </c>
      <c r="B2" s="153" t="s">
        <v>236</v>
      </c>
      <c r="C2" s="153"/>
      <c r="D2" s="153"/>
      <c r="E2" s="153"/>
      <c r="F2" s="153"/>
      <c r="G2" s="153"/>
      <c r="H2" s="153"/>
    </row>
    <row r="3" spans="1:8" x14ac:dyDescent="0.35">
      <c r="A3" s="31" t="s">
        <v>237</v>
      </c>
      <c r="B3" s="272" t="s">
        <v>238</v>
      </c>
      <c r="C3" s="272"/>
      <c r="D3" s="272"/>
      <c r="E3" s="272"/>
      <c r="F3" s="272"/>
      <c r="G3" s="272"/>
      <c r="H3" s="272"/>
    </row>
    <row r="4" spans="1:8" ht="17.5" x14ac:dyDescent="0.45">
      <c r="A4" s="29" t="s">
        <v>239</v>
      </c>
      <c r="B4" s="269" t="s">
        <v>240</v>
      </c>
      <c r="C4" s="270"/>
      <c r="D4" s="270"/>
      <c r="E4" s="270"/>
      <c r="F4" s="270"/>
      <c r="G4" s="271"/>
      <c r="H4" s="137">
        <v>-15</v>
      </c>
    </row>
    <row r="5" spans="1:8" ht="30" x14ac:dyDescent="0.45">
      <c r="A5" s="29" t="s">
        <v>241</v>
      </c>
      <c r="B5" s="269" t="s">
        <v>242</v>
      </c>
      <c r="C5" s="270"/>
      <c r="D5" s="270"/>
      <c r="E5" s="270"/>
      <c r="F5" s="270"/>
      <c r="G5" s="271"/>
      <c r="H5" s="137">
        <v>70</v>
      </c>
    </row>
    <row r="6" spans="1:8" ht="17.5" x14ac:dyDescent="0.45">
      <c r="A6" s="29" t="s">
        <v>243</v>
      </c>
      <c r="B6" s="269" t="s">
        <v>244</v>
      </c>
      <c r="C6" s="270"/>
      <c r="D6" s="270"/>
      <c r="E6" s="270"/>
      <c r="F6" s="270"/>
      <c r="G6" s="271"/>
      <c r="H6" s="137">
        <v>21</v>
      </c>
    </row>
    <row r="7" spans="1:8" ht="30" x14ac:dyDescent="0.45">
      <c r="A7" s="29" t="s">
        <v>245</v>
      </c>
      <c r="B7" s="269" t="s">
        <v>246</v>
      </c>
      <c r="C7" s="270"/>
      <c r="D7" s="270"/>
      <c r="E7" s="270"/>
      <c r="F7" s="270"/>
      <c r="G7" s="271"/>
      <c r="H7" s="137">
        <v>40</v>
      </c>
    </row>
    <row r="8" spans="1:8" ht="17.5" x14ac:dyDescent="0.45">
      <c r="A8" s="29" t="s">
        <v>247</v>
      </c>
      <c r="B8" s="269" t="s">
        <v>248</v>
      </c>
      <c r="C8" s="270"/>
      <c r="D8" s="270"/>
      <c r="E8" s="270"/>
      <c r="F8" s="270"/>
      <c r="G8" s="271"/>
      <c r="H8" s="51">
        <v>12</v>
      </c>
    </row>
    <row r="9" spans="1:8" ht="30" x14ac:dyDescent="0.45">
      <c r="A9" s="29" t="s">
        <v>249</v>
      </c>
      <c r="B9" s="269" t="s">
        <v>250</v>
      </c>
      <c r="C9" s="270"/>
      <c r="D9" s="270"/>
      <c r="E9" s="270"/>
      <c r="F9" s="270"/>
      <c r="G9" s="271"/>
      <c r="H9" s="51">
        <v>40</v>
      </c>
    </row>
    <row r="10" spans="1:8" ht="17.5" x14ac:dyDescent="0.45">
      <c r="A10" s="29" t="s">
        <v>251</v>
      </c>
      <c r="B10" s="269" t="s">
        <v>252</v>
      </c>
      <c r="C10" s="270"/>
      <c r="D10" s="270"/>
      <c r="E10" s="270"/>
      <c r="F10" s="270"/>
      <c r="G10" s="271"/>
      <c r="H10" s="51">
        <v>5</v>
      </c>
    </row>
    <row r="11" spans="1:8" ht="30" x14ac:dyDescent="0.45">
      <c r="A11" s="29" t="s">
        <v>253</v>
      </c>
      <c r="B11" s="269" t="s">
        <v>254</v>
      </c>
      <c r="C11" s="270"/>
      <c r="D11" s="270"/>
      <c r="E11" s="270"/>
      <c r="F11" s="270"/>
      <c r="G11" s="271"/>
      <c r="H11" s="51">
        <v>20</v>
      </c>
    </row>
    <row r="12" spans="1:8" ht="30" x14ac:dyDescent="0.45">
      <c r="A12" s="29" t="s">
        <v>255</v>
      </c>
      <c r="B12" s="269" t="s">
        <v>256</v>
      </c>
      <c r="C12" s="270"/>
      <c r="D12" s="270"/>
      <c r="E12" s="270"/>
      <c r="F12" s="270"/>
      <c r="G12" s="271"/>
      <c r="H12" s="51">
        <v>1</v>
      </c>
    </row>
    <row r="13" spans="1:8" ht="17.5" x14ac:dyDescent="0.45">
      <c r="A13" s="30" t="s">
        <v>257</v>
      </c>
      <c r="B13" s="273" t="s">
        <v>258</v>
      </c>
      <c r="C13" s="274"/>
      <c r="D13" s="274"/>
      <c r="E13" s="274"/>
      <c r="F13" s="274"/>
      <c r="G13" s="275"/>
      <c r="H13" s="52">
        <f>(H8-H4)/(H6-H4)*H12</f>
        <v>0.75</v>
      </c>
    </row>
    <row r="14" spans="1:8" x14ac:dyDescent="0.35">
      <c r="A14" s="31" t="s">
        <v>237</v>
      </c>
      <c r="B14" s="272" t="s">
        <v>259</v>
      </c>
      <c r="C14" s="272"/>
      <c r="D14" s="272"/>
      <c r="E14" s="272"/>
      <c r="F14" s="272"/>
      <c r="G14" s="272"/>
      <c r="H14" s="272"/>
    </row>
    <row r="15" spans="1:8" ht="17.5" x14ac:dyDescent="0.45">
      <c r="A15" s="29" t="s">
        <v>239</v>
      </c>
      <c r="B15" s="269" t="s">
        <v>260</v>
      </c>
      <c r="C15" s="270"/>
      <c r="D15" s="270"/>
      <c r="E15" s="270"/>
      <c r="F15" s="270"/>
      <c r="G15" s="271"/>
      <c r="H15" s="138">
        <v>-7</v>
      </c>
    </row>
    <row r="16" spans="1:8" ht="30" x14ac:dyDescent="0.45">
      <c r="A16" s="29" t="s">
        <v>241</v>
      </c>
      <c r="B16" s="269" t="s">
        <v>261</v>
      </c>
      <c r="C16" s="270"/>
      <c r="D16" s="270"/>
      <c r="E16" s="270"/>
      <c r="F16" s="270"/>
      <c r="G16" s="271"/>
      <c r="H16" s="137">
        <v>70</v>
      </c>
    </row>
    <row r="17" spans="1:8" ht="17.5" x14ac:dyDescent="0.45">
      <c r="A17" s="29" t="s">
        <v>243</v>
      </c>
      <c r="B17" s="269" t="s">
        <v>262</v>
      </c>
      <c r="C17" s="270"/>
      <c r="D17" s="270"/>
      <c r="E17" s="270"/>
      <c r="F17" s="270"/>
      <c r="G17" s="271"/>
      <c r="H17" s="137">
        <v>21</v>
      </c>
    </row>
    <row r="18" spans="1:8" ht="30" x14ac:dyDescent="0.45">
      <c r="A18" s="29" t="s">
        <v>245</v>
      </c>
      <c r="B18" s="269" t="s">
        <v>263</v>
      </c>
      <c r="C18" s="270"/>
      <c r="D18" s="270"/>
      <c r="E18" s="270"/>
      <c r="F18" s="270"/>
      <c r="G18" s="271"/>
      <c r="H18" s="137">
        <v>40</v>
      </c>
    </row>
    <row r="19" spans="1:8" ht="17.5" x14ac:dyDescent="0.45">
      <c r="A19" s="29" t="s">
        <v>247</v>
      </c>
      <c r="B19" s="269" t="s">
        <v>264</v>
      </c>
      <c r="C19" s="270"/>
      <c r="D19" s="270"/>
      <c r="E19" s="270"/>
      <c r="F19" s="270"/>
      <c r="G19" s="271"/>
      <c r="H19" s="51">
        <v>14</v>
      </c>
    </row>
    <row r="20" spans="1:8" ht="30" x14ac:dyDescent="0.45">
      <c r="A20" s="29" t="s">
        <v>249</v>
      </c>
      <c r="B20" s="269" t="s">
        <v>265</v>
      </c>
      <c r="C20" s="270"/>
      <c r="D20" s="270"/>
      <c r="E20" s="270"/>
      <c r="F20" s="270"/>
      <c r="G20" s="271"/>
      <c r="H20" s="51">
        <v>40</v>
      </c>
    </row>
    <row r="21" spans="1:8" ht="17.5" x14ac:dyDescent="0.45">
      <c r="A21" s="29" t="s">
        <v>251</v>
      </c>
      <c r="B21" s="269" t="s">
        <v>266</v>
      </c>
      <c r="C21" s="270"/>
      <c r="D21" s="270"/>
      <c r="E21" s="270"/>
      <c r="F21" s="270"/>
      <c r="G21" s="271"/>
      <c r="H21" s="51">
        <v>5</v>
      </c>
    </row>
    <row r="22" spans="1:8" ht="30" x14ac:dyDescent="0.45">
      <c r="A22" s="29" t="s">
        <v>253</v>
      </c>
      <c r="B22" s="269" t="s">
        <v>267</v>
      </c>
      <c r="C22" s="270"/>
      <c r="D22" s="270"/>
      <c r="E22" s="270"/>
      <c r="F22" s="270"/>
      <c r="G22" s="271"/>
      <c r="H22" s="51">
        <v>20</v>
      </c>
    </row>
    <row r="23" spans="1:8" ht="30" x14ac:dyDescent="0.45">
      <c r="A23" s="29" t="s">
        <v>255</v>
      </c>
      <c r="B23" s="269" t="s">
        <v>256</v>
      </c>
      <c r="C23" s="270"/>
      <c r="D23" s="270"/>
      <c r="E23" s="270"/>
      <c r="F23" s="270"/>
      <c r="G23" s="271"/>
      <c r="H23" s="51">
        <v>1</v>
      </c>
    </row>
    <row r="24" spans="1:8" ht="17.5" x14ac:dyDescent="0.45">
      <c r="A24" s="30" t="s">
        <v>268</v>
      </c>
      <c r="B24" s="273" t="s">
        <v>269</v>
      </c>
      <c r="C24" s="274"/>
      <c r="D24" s="274"/>
      <c r="E24" s="274"/>
      <c r="F24" s="274"/>
      <c r="G24" s="275"/>
      <c r="H24" s="52">
        <f>(H19-H15)/(H17-H15)*H23</f>
        <v>0.75</v>
      </c>
    </row>
    <row r="25" spans="1:8" x14ac:dyDescent="0.35">
      <c r="A25" s="31" t="s">
        <v>237</v>
      </c>
      <c r="B25" s="272" t="s">
        <v>270</v>
      </c>
      <c r="C25" s="272"/>
      <c r="D25" s="272"/>
      <c r="E25" s="272"/>
      <c r="F25" s="272"/>
      <c r="G25" s="272"/>
      <c r="H25" s="272"/>
    </row>
    <row r="26" spans="1:8" ht="17.5" x14ac:dyDescent="0.45">
      <c r="A26" s="29" t="s">
        <v>239</v>
      </c>
      <c r="B26" s="269" t="s">
        <v>271</v>
      </c>
      <c r="C26" s="270"/>
      <c r="D26" s="270"/>
      <c r="E26" s="270"/>
      <c r="F26" s="270"/>
      <c r="G26" s="271"/>
      <c r="H26" s="138">
        <v>7</v>
      </c>
    </row>
    <row r="27" spans="1:8" ht="30" x14ac:dyDescent="0.45">
      <c r="A27" s="29" t="s">
        <v>241</v>
      </c>
      <c r="B27" s="269" t="s">
        <v>272</v>
      </c>
      <c r="C27" s="270"/>
      <c r="D27" s="270"/>
      <c r="E27" s="270"/>
      <c r="F27" s="270"/>
      <c r="G27" s="271"/>
      <c r="H27" s="137">
        <v>70</v>
      </c>
    </row>
    <row r="28" spans="1:8" ht="17.5" x14ac:dyDescent="0.45">
      <c r="A28" s="29" t="s">
        <v>243</v>
      </c>
      <c r="B28" s="269" t="s">
        <v>273</v>
      </c>
      <c r="C28" s="270"/>
      <c r="D28" s="270"/>
      <c r="E28" s="270"/>
      <c r="F28" s="270"/>
      <c r="G28" s="271"/>
      <c r="H28" s="137">
        <v>21</v>
      </c>
    </row>
    <row r="29" spans="1:8" ht="30" x14ac:dyDescent="0.45">
      <c r="A29" s="29" t="s">
        <v>245</v>
      </c>
      <c r="B29" s="269" t="s">
        <v>274</v>
      </c>
      <c r="C29" s="270"/>
      <c r="D29" s="270"/>
      <c r="E29" s="270"/>
      <c r="F29" s="270"/>
      <c r="G29" s="271"/>
      <c r="H29" s="137">
        <v>40</v>
      </c>
    </row>
    <row r="30" spans="1:8" ht="17.5" x14ac:dyDescent="0.45">
      <c r="A30" s="29" t="s">
        <v>247</v>
      </c>
      <c r="B30" s="269" t="s">
        <v>275</v>
      </c>
      <c r="C30" s="270"/>
      <c r="D30" s="270"/>
      <c r="E30" s="270"/>
      <c r="F30" s="270"/>
      <c r="G30" s="271"/>
      <c r="H30" s="51">
        <v>19</v>
      </c>
    </row>
    <row r="31" spans="1:8" ht="30" x14ac:dyDescent="0.45">
      <c r="A31" s="29" t="s">
        <v>249</v>
      </c>
      <c r="B31" s="269" t="s">
        <v>276</v>
      </c>
      <c r="C31" s="270"/>
      <c r="D31" s="270"/>
      <c r="E31" s="270"/>
      <c r="F31" s="270"/>
      <c r="G31" s="271"/>
      <c r="H31" s="51">
        <v>40</v>
      </c>
    </row>
    <row r="32" spans="1:8" ht="17.5" x14ac:dyDescent="0.45">
      <c r="A32" s="29" t="s">
        <v>251</v>
      </c>
      <c r="B32" s="269" t="s">
        <v>277</v>
      </c>
      <c r="C32" s="270"/>
      <c r="D32" s="270"/>
      <c r="E32" s="270"/>
      <c r="F32" s="270"/>
      <c r="G32" s="271"/>
      <c r="H32" s="51">
        <v>5</v>
      </c>
    </row>
    <row r="33" spans="1:8" ht="30" x14ac:dyDescent="0.45">
      <c r="A33" s="29" t="s">
        <v>253</v>
      </c>
      <c r="B33" s="269" t="s">
        <v>278</v>
      </c>
      <c r="C33" s="270"/>
      <c r="D33" s="270"/>
      <c r="E33" s="270"/>
      <c r="F33" s="270"/>
      <c r="G33" s="271"/>
      <c r="H33" s="51">
        <v>20</v>
      </c>
    </row>
    <row r="34" spans="1:8" ht="30" x14ac:dyDescent="0.45">
      <c r="A34" s="29" t="s">
        <v>255</v>
      </c>
      <c r="B34" s="269" t="s">
        <v>256</v>
      </c>
      <c r="C34" s="270"/>
      <c r="D34" s="270"/>
      <c r="E34" s="270"/>
      <c r="F34" s="270"/>
      <c r="G34" s="271"/>
      <c r="H34" s="51">
        <v>1</v>
      </c>
    </row>
    <row r="35" spans="1:8" ht="17.5" x14ac:dyDescent="0.45">
      <c r="A35" s="30" t="s">
        <v>279</v>
      </c>
      <c r="B35" s="273" t="s">
        <v>280</v>
      </c>
      <c r="C35" s="274"/>
      <c r="D35" s="274"/>
      <c r="E35" s="274"/>
      <c r="F35" s="274"/>
      <c r="G35" s="275"/>
      <c r="H35" s="52">
        <f>(H30-H26)/(H28-H26)*H34</f>
        <v>0.8571428571428571</v>
      </c>
    </row>
    <row r="36" spans="1:8" x14ac:dyDescent="0.35">
      <c r="A36" s="31" t="s">
        <v>237</v>
      </c>
      <c r="B36" s="272" t="s">
        <v>281</v>
      </c>
      <c r="C36" s="272"/>
      <c r="D36" s="272"/>
      <c r="E36" s="272"/>
      <c r="F36" s="272"/>
      <c r="G36" s="272"/>
      <c r="H36" s="272"/>
    </row>
    <row r="37" spans="1:8" ht="17.5" x14ac:dyDescent="0.45">
      <c r="A37" s="29" t="s">
        <v>239</v>
      </c>
      <c r="B37" s="269" t="s">
        <v>282</v>
      </c>
      <c r="C37" s="270"/>
      <c r="D37" s="270"/>
      <c r="E37" s="270"/>
      <c r="F37" s="270"/>
      <c r="G37" s="271"/>
      <c r="H37" s="138">
        <v>24</v>
      </c>
    </row>
    <row r="38" spans="1:8" ht="30" x14ac:dyDescent="0.45">
      <c r="A38" s="29" t="s">
        <v>241</v>
      </c>
      <c r="B38" s="269" t="s">
        <v>283</v>
      </c>
      <c r="C38" s="270"/>
      <c r="D38" s="270"/>
      <c r="E38" s="270"/>
      <c r="F38" s="270"/>
      <c r="G38" s="271"/>
      <c r="H38" s="137">
        <v>40</v>
      </c>
    </row>
    <row r="39" spans="1:8" ht="17.5" x14ac:dyDescent="0.45">
      <c r="A39" s="29" t="s">
        <v>243</v>
      </c>
      <c r="B39" s="269" t="s">
        <v>284</v>
      </c>
      <c r="C39" s="270"/>
      <c r="D39" s="270"/>
      <c r="E39" s="270"/>
      <c r="F39" s="270"/>
      <c r="G39" s="271"/>
      <c r="H39" s="137">
        <v>21</v>
      </c>
    </row>
    <row r="40" spans="1:8" ht="30" x14ac:dyDescent="0.45">
      <c r="A40" s="29" t="s">
        <v>245</v>
      </c>
      <c r="B40" s="269" t="s">
        <v>285</v>
      </c>
      <c r="C40" s="270"/>
      <c r="D40" s="270"/>
      <c r="E40" s="270"/>
      <c r="F40" s="270"/>
      <c r="G40" s="271"/>
      <c r="H40" s="137">
        <v>40</v>
      </c>
    </row>
    <row r="41" spans="1:8" ht="17.5" x14ac:dyDescent="0.45">
      <c r="A41" s="29" t="s">
        <v>247</v>
      </c>
      <c r="B41" s="269" t="s">
        <v>286</v>
      </c>
      <c r="C41" s="270"/>
      <c r="D41" s="270"/>
      <c r="E41" s="270"/>
      <c r="F41" s="270"/>
      <c r="G41" s="271"/>
      <c r="H41" s="51">
        <v>22.5</v>
      </c>
    </row>
    <row r="42" spans="1:8" ht="30" x14ac:dyDescent="0.45">
      <c r="A42" s="29" t="s">
        <v>249</v>
      </c>
      <c r="B42" s="269" t="s">
        <v>287</v>
      </c>
      <c r="C42" s="270"/>
      <c r="D42" s="270"/>
      <c r="E42" s="270"/>
      <c r="F42" s="270"/>
      <c r="G42" s="271"/>
      <c r="H42" s="51">
        <v>40</v>
      </c>
    </row>
    <row r="43" spans="1:8" ht="17.5" x14ac:dyDescent="0.45">
      <c r="A43" s="29" t="s">
        <v>251</v>
      </c>
      <c r="B43" s="269" t="s">
        <v>288</v>
      </c>
      <c r="C43" s="270"/>
      <c r="D43" s="270"/>
      <c r="E43" s="270"/>
      <c r="F43" s="270"/>
      <c r="G43" s="271"/>
      <c r="H43" s="51">
        <v>5</v>
      </c>
    </row>
    <row r="44" spans="1:8" ht="30" x14ac:dyDescent="0.45">
      <c r="A44" s="29" t="s">
        <v>253</v>
      </c>
      <c r="B44" s="269" t="s">
        <v>289</v>
      </c>
      <c r="C44" s="270"/>
      <c r="D44" s="270"/>
      <c r="E44" s="270"/>
      <c r="F44" s="270"/>
      <c r="G44" s="271"/>
      <c r="H44" s="51">
        <v>20</v>
      </c>
    </row>
    <row r="45" spans="1:8" ht="30" x14ac:dyDescent="0.45">
      <c r="A45" s="29" t="s">
        <v>255</v>
      </c>
      <c r="B45" s="269" t="s">
        <v>256</v>
      </c>
      <c r="C45" s="270"/>
      <c r="D45" s="270"/>
      <c r="E45" s="270"/>
      <c r="F45" s="270"/>
      <c r="G45" s="271"/>
      <c r="H45" s="51">
        <v>1</v>
      </c>
    </row>
    <row r="46" spans="1:8" ht="17.5" x14ac:dyDescent="0.45">
      <c r="A46" s="30" t="s">
        <v>290</v>
      </c>
      <c r="B46" s="273" t="s">
        <v>291</v>
      </c>
      <c r="C46" s="274"/>
      <c r="D46" s="274"/>
      <c r="E46" s="274"/>
      <c r="F46" s="274"/>
      <c r="G46" s="275"/>
      <c r="H46" s="52">
        <f>(H41-H37)/(H39-H37)*H45</f>
        <v>0.5</v>
      </c>
    </row>
    <row r="47" spans="1:8" x14ac:dyDescent="0.35">
      <c r="A47" s="31" t="s">
        <v>237</v>
      </c>
      <c r="B47" s="272" t="s">
        <v>292</v>
      </c>
      <c r="C47" s="272"/>
      <c r="D47" s="272"/>
      <c r="E47" s="272"/>
      <c r="F47" s="272"/>
      <c r="G47" s="272"/>
      <c r="H47" s="272"/>
    </row>
    <row r="48" spans="1:8" ht="30.65" customHeight="1" x14ac:dyDescent="0.45">
      <c r="A48" s="29" t="s">
        <v>239</v>
      </c>
      <c r="B48" s="269" t="s">
        <v>293</v>
      </c>
      <c r="C48" s="270"/>
      <c r="D48" s="270"/>
      <c r="E48" s="270"/>
      <c r="F48" s="270"/>
      <c r="G48" s="271"/>
      <c r="H48" s="138">
        <v>28</v>
      </c>
    </row>
    <row r="49" spans="1:8" ht="30.65" customHeight="1" x14ac:dyDescent="0.45">
      <c r="A49" s="29" t="s">
        <v>241</v>
      </c>
      <c r="B49" s="269" t="s">
        <v>294</v>
      </c>
      <c r="C49" s="270"/>
      <c r="D49" s="270"/>
      <c r="E49" s="270"/>
      <c r="F49" s="270"/>
      <c r="G49" s="271"/>
      <c r="H49" s="137">
        <v>40</v>
      </c>
    </row>
    <row r="50" spans="1:8" ht="30.65" customHeight="1" x14ac:dyDescent="0.45">
      <c r="A50" s="29" t="s">
        <v>243</v>
      </c>
      <c r="B50" s="269" t="s">
        <v>295</v>
      </c>
      <c r="C50" s="270"/>
      <c r="D50" s="270"/>
      <c r="E50" s="270"/>
      <c r="F50" s="270"/>
      <c r="G50" s="271"/>
      <c r="H50" s="137">
        <v>21</v>
      </c>
    </row>
    <row r="51" spans="1:8" ht="30.65" customHeight="1" x14ac:dyDescent="0.45">
      <c r="A51" s="29" t="s">
        <v>245</v>
      </c>
      <c r="B51" s="269" t="s">
        <v>296</v>
      </c>
      <c r="C51" s="270"/>
      <c r="D51" s="270"/>
      <c r="E51" s="270"/>
      <c r="F51" s="270"/>
      <c r="G51" s="271"/>
      <c r="H51" s="137">
        <v>40</v>
      </c>
    </row>
    <row r="52" spans="1:8" ht="30.65" customHeight="1" x14ac:dyDescent="0.45">
      <c r="A52" s="29" t="s">
        <v>247</v>
      </c>
      <c r="B52" s="269" t="s">
        <v>297</v>
      </c>
      <c r="C52" s="270"/>
      <c r="D52" s="270"/>
      <c r="E52" s="270"/>
      <c r="F52" s="270"/>
      <c r="G52" s="271"/>
      <c r="H52" s="51">
        <v>25</v>
      </c>
    </row>
    <row r="53" spans="1:8" ht="30.65" customHeight="1" x14ac:dyDescent="0.45">
      <c r="A53" s="29" t="s">
        <v>249</v>
      </c>
      <c r="B53" s="269" t="s">
        <v>298</v>
      </c>
      <c r="C53" s="270"/>
      <c r="D53" s="270"/>
      <c r="E53" s="270"/>
      <c r="F53" s="270"/>
      <c r="G53" s="271"/>
      <c r="H53" s="51">
        <v>40</v>
      </c>
    </row>
    <row r="54" spans="1:8" ht="30.65" customHeight="1" x14ac:dyDescent="0.45">
      <c r="A54" s="29" t="s">
        <v>251</v>
      </c>
      <c r="B54" s="269" t="s">
        <v>299</v>
      </c>
      <c r="C54" s="270"/>
      <c r="D54" s="270"/>
      <c r="E54" s="270"/>
      <c r="F54" s="270"/>
      <c r="G54" s="271"/>
      <c r="H54" s="51">
        <v>5</v>
      </c>
    </row>
    <row r="55" spans="1:8" ht="30.65" customHeight="1" x14ac:dyDescent="0.45">
      <c r="A55" s="29" t="s">
        <v>253</v>
      </c>
      <c r="B55" s="269" t="s">
        <v>300</v>
      </c>
      <c r="C55" s="270"/>
      <c r="D55" s="270"/>
      <c r="E55" s="270"/>
      <c r="F55" s="270"/>
      <c r="G55" s="271"/>
      <c r="H55" s="51">
        <v>20</v>
      </c>
    </row>
    <row r="56" spans="1:8" ht="30.65" customHeight="1" x14ac:dyDescent="0.45">
      <c r="A56" s="29" t="s">
        <v>255</v>
      </c>
      <c r="B56" s="269" t="s">
        <v>256</v>
      </c>
      <c r="C56" s="270"/>
      <c r="D56" s="270"/>
      <c r="E56" s="270"/>
      <c r="F56" s="270"/>
      <c r="G56" s="271"/>
      <c r="H56" s="51">
        <v>1</v>
      </c>
    </row>
    <row r="57" spans="1:8" ht="17.5" x14ac:dyDescent="0.45">
      <c r="A57" s="30" t="s">
        <v>301</v>
      </c>
      <c r="B57" s="273" t="s">
        <v>302</v>
      </c>
      <c r="C57" s="274"/>
      <c r="D57" s="274"/>
      <c r="E57" s="274"/>
      <c r="F57" s="274"/>
      <c r="G57" s="275"/>
      <c r="H57" s="52">
        <f>(H52-H48)/(H50-H48)*H56</f>
        <v>0.42857142857142855</v>
      </c>
    </row>
    <row r="59" spans="1:8" ht="20.5" x14ac:dyDescent="0.55000000000000004">
      <c r="A59" s="281" t="s">
        <v>303</v>
      </c>
      <c r="B59" s="282"/>
      <c r="C59" s="282"/>
      <c r="D59" s="282"/>
      <c r="E59" s="282"/>
      <c r="F59" s="283"/>
      <c r="G59" s="71" t="s">
        <v>304</v>
      </c>
      <c r="H59" s="53">
        <f>ROUND(H13*0.3+H24*0.25+H35*0.1+H46*0.1+H57*0.25,1)</f>
        <v>0.7</v>
      </c>
    </row>
    <row r="61" spans="1:8" x14ac:dyDescent="0.35">
      <c r="A61" s="73"/>
      <c r="B61" s="73"/>
      <c r="C61" s="73"/>
      <c r="D61" s="73"/>
      <c r="E61" s="73"/>
      <c r="F61" s="73"/>
      <c r="G61" s="73"/>
      <c r="H61" s="73"/>
    </row>
    <row r="62" spans="1:8" x14ac:dyDescent="0.35">
      <c r="A62" s="278" t="s">
        <v>137</v>
      </c>
      <c r="B62" s="279"/>
      <c r="C62" s="279"/>
      <c r="D62" s="279"/>
      <c r="E62" s="279"/>
      <c r="F62" s="279"/>
      <c r="G62" s="279"/>
      <c r="H62" s="280"/>
    </row>
    <row r="63" spans="1:8" x14ac:dyDescent="0.35">
      <c r="A63" s="92" t="s">
        <v>215</v>
      </c>
      <c r="B63" s="276" t="s">
        <v>138</v>
      </c>
      <c r="C63" s="276"/>
      <c r="D63" s="276"/>
      <c r="E63" s="276"/>
      <c r="F63" s="276"/>
      <c r="G63" s="276"/>
      <c r="H63" s="277"/>
    </row>
    <row r="64" spans="1:8" x14ac:dyDescent="0.35">
      <c r="A64" s="93" t="s">
        <v>215</v>
      </c>
      <c r="B64" s="276" t="s">
        <v>139</v>
      </c>
      <c r="C64" s="276"/>
      <c r="D64" s="276"/>
      <c r="E64" s="276"/>
      <c r="F64" s="276"/>
      <c r="G64" s="276"/>
      <c r="H64" s="277"/>
    </row>
    <row r="65" spans="1:8" x14ac:dyDescent="0.35">
      <c r="A65" s="94" t="s">
        <v>215</v>
      </c>
      <c r="B65" s="276" t="s">
        <v>140</v>
      </c>
      <c r="C65" s="276"/>
      <c r="D65" s="276"/>
      <c r="E65" s="276"/>
      <c r="F65" s="276"/>
      <c r="G65" s="276"/>
      <c r="H65" s="277"/>
    </row>
    <row r="66" spans="1:8" ht="30.75" customHeight="1" x14ac:dyDescent="0.35">
      <c r="A66" s="91" t="s">
        <v>215</v>
      </c>
      <c r="B66" s="266" t="s">
        <v>141</v>
      </c>
      <c r="C66" s="267"/>
      <c r="D66" s="267"/>
      <c r="E66" s="267"/>
      <c r="F66" s="267"/>
      <c r="G66" s="267"/>
      <c r="H66" s="268"/>
    </row>
    <row r="67" spans="1:8" x14ac:dyDescent="0.35">
      <c r="A67" s="73"/>
      <c r="B67" s="73"/>
      <c r="C67" s="73"/>
      <c r="D67" s="73"/>
      <c r="E67" s="73"/>
      <c r="F67" s="73"/>
      <c r="G67" s="73"/>
      <c r="H67" s="73"/>
    </row>
    <row r="68" spans="1:8" x14ac:dyDescent="0.35">
      <c r="A68" s="73"/>
      <c r="B68" s="73"/>
      <c r="C68" s="73"/>
      <c r="D68" s="73"/>
      <c r="E68" s="73"/>
      <c r="F68" s="73"/>
      <c r="G68" s="73"/>
      <c r="H68" s="73"/>
    </row>
  </sheetData>
  <sheetProtection algorithmName="SHA-512" hashValue="AJ76KnXV3SuGkZ+jlttURlL5wvA6iO64p0TxFxGPnPhOC/wCe9ClKaO8+ENu9xFWdWfOVxCdEalvBqDzuZmYRw==" saltValue="HTP1s0VMiI2s5ongB/5Njg==" spinCount="100000" sheet="1" objects="1" scenarios="1"/>
  <mergeCells count="63">
    <mergeCell ref="B65:H65"/>
    <mergeCell ref="A62:H62"/>
    <mergeCell ref="B63:H63"/>
    <mergeCell ref="B64:H64"/>
    <mergeCell ref="B6:G6"/>
    <mergeCell ref="B42:G42"/>
    <mergeCell ref="B8:G8"/>
    <mergeCell ref="B48:G48"/>
    <mergeCell ref="B45:G45"/>
    <mergeCell ref="B57:G57"/>
    <mergeCell ref="A59:F59"/>
    <mergeCell ref="B55:G55"/>
    <mergeCell ref="B56:G56"/>
    <mergeCell ref="B49:G49"/>
    <mergeCell ref="B50:G50"/>
    <mergeCell ref="B51:G51"/>
    <mergeCell ref="B1:H1"/>
    <mergeCell ref="B4:G4"/>
    <mergeCell ref="B5:G5"/>
    <mergeCell ref="B14:H14"/>
    <mergeCell ref="B21:G21"/>
    <mergeCell ref="B13:G13"/>
    <mergeCell ref="B15:G15"/>
    <mergeCell ref="B16:G16"/>
    <mergeCell ref="B17:G17"/>
    <mergeCell ref="B18:G18"/>
    <mergeCell ref="B12:G12"/>
    <mergeCell ref="B2:H2"/>
    <mergeCell ref="B3:H3"/>
    <mergeCell ref="B7:G7"/>
    <mergeCell ref="B9:G9"/>
    <mergeCell ref="B10:G10"/>
    <mergeCell ref="B54:G54"/>
    <mergeCell ref="B47:H47"/>
    <mergeCell ref="B37:G37"/>
    <mergeCell ref="B40:G40"/>
    <mergeCell ref="B46:G46"/>
    <mergeCell ref="B38:G38"/>
    <mergeCell ref="B39:G39"/>
    <mergeCell ref="B43:G43"/>
    <mergeCell ref="B44:G44"/>
    <mergeCell ref="B41:G41"/>
    <mergeCell ref="B33:G33"/>
    <mergeCell ref="B34:G34"/>
    <mergeCell ref="B35:G35"/>
    <mergeCell ref="B52:G52"/>
    <mergeCell ref="B53:G53"/>
    <mergeCell ref="B66:H66"/>
    <mergeCell ref="B11:G11"/>
    <mergeCell ref="B25:H25"/>
    <mergeCell ref="B19:G19"/>
    <mergeCell ref="B20:G20"/>
    <mergeCell ref="B23:G23"/>
    <mergeCell ref="B24:G24"/>
    <mergeCell ref="B22:G22"/>
    <mergeCell ref="B36:H36"/>
    <mergeCell ref="B26:G26"/>
    <mergeCell ref="B27:G27"/>
    <mergeCell ref="B28:G28"/>
    <mergeCell ref="B29:G29"/>
    <mergeCell ref="B30:G30"/>
    <mergeCell ref="B31:G31"/>
    <mergeCell ref="B32:G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Normal="100" workbookViewId="0">
      <selection activeCell="H6" sqref="H6"/>
    </sheetView>
  </sheetViews>
  <sheetFormatPr defaultRowHeight="14.5" x14ac:dyDescent="0.35"/>
  <cols>
    <col min="1" max="1" width="37.26953125" customWidth="1"/>
    <col min="8" max="8" width="14" bestFit="1" customWidth="1"/>
  </cols>
  <sheetData>
    <row r="1" spans="1:11" x14ac:dyDescent="0.35">
      <c r="A1" s="9" t="s">
        <v>1</v>
      </c>
      <c r="B1" s="169" t="s">
        <v>146</v>
      </c>
      <c r="C1" s="169"/>
      <c r="D1" s="169"/>
      <c r="E1" s="169"/>
      <c r="F1" s="169"/>
      <c r="G1" s="169"/>
      <c r="H1" s="169"/>
      <c r="I1" s="73"/>
      <c r="J1" s="73"/>
      <c r="K1" s="73"/>
    </row>
    <row r="2" spans="1:11" ht="16.5" x14ac:dyDescent="0.45">
      <c r="A2" s="9" t="s">
        <v>235</v>
      </c>
      <c r="B2" s="153" t="s">
        <v>236</v>
      </c>
      <c r="C2" s="153"/>
      <c r="D2" s="153"/>
      <c r="E2" s="153"/>
      <c r="F2" s="153"/>
      <c r="G2" s="153"/>
      <c r="H2" s="153"/>
      <c r="I2" s="73"/>
      <c r="J2" s="73"/>
      <c r="K2" s="73"/>
    </row>
    <row r="3" spans="1:11" x14ac:dyDescent="0.35">
      <c r="A3" s="272" t="s">
        <v>238</v>
      </c>
      <c r="B3" s="272"/>
      <c r="C3" s="272"/>
      <c r="D3" s="272"/>
      <c r="E3" s="272"/>
      <c r="F3" s="272"/>
      <c r="G3" s="272"/>
      <c r="H3" s="272"/>
      <c r="I3" s="73"/>
      <c r="J3" s="73"/>
      <c r="K3" s="73"/>
    </row>
    <row r="4" spans="1:11" x14ac:dyDescent="0.35">
      <c r="A4" s="28" t="s">
        <v>305</v>
      </c>
      <c r="B4" s="153"/>
      <c r="C4" s="153"/>
      <c r="D4" s="153"/>
      <c r="E4" s="153"/>
      <c r="F4" s="153"/>
      <c r="G4" s="153"/>
      <c r="H4" s="153"/>
      <c r="I4" s="73"/>
      <c r="J4" s="73"/>
      <c r="K4" s="54"/>
    </row>
    <row r="5" spans="1:11" ht="16.5" x14ac:dyDescent="0.45">
      <c r="A5" s="29" t="s">
        <v>306</v>
      </c>
      <c r="B5" s="284" t="s">
        <v>240</v>
      </c>
      <c r="C5" s="284"/>
      <c r="D5" s="284"/>
      <c r="E5" s="284"/>
      <c r="F5" s="284"/>
      <c r="G5" s="284"/>
      <c r="H5" s="138">
        <v>-15</v>
      </c>
      <c r="I5" s="73"/>
      <c r="J5" s="73"/>
      <c r="K5" s="73"/>
    </row>
    <row r="6" spans="1:11" ht="16.5" x14ac:dyDescent="0.45">
      <c r="A6" s="29" t="s">
        <v>307</v>
      </c>
      <c r="B6" s="284" t="s">
        <v>242</v>
      </c>
      <c r="C6" s="284"/>
      <c r="D6" s="284"/>
      <c r="E6" s="284"/>
      <c r="F6" s="284"/>
      <c r="G6" s="284"/>
      <c r="H6" s="138">
        <v>70</v>
      </c>
      <c r="I6" s="73"/>
      <c r="J6" s="73"/>
      <c r="K6" s="73"/>
    </row>
    <row r="7" spans="1:11" ht="16.5" x14ac:dyDescent="0.45">
      <c r="A7" s="29" t="s">
        <v>308</v>
      </c>
      <c r="B7" s="284" t="s">
        <v>309</v>
      </c>
      <c r="C7" s="284"/>
      <c r="D7" s="284"/>
      <c r="E7" s="284"/>
      <c r="F7" s="284"/>
      <c r="G7" s="284"/>
      <c r="H7" s="140">
        <f>EXP((-5674.359/((H5)+273.15))+6.3925247-(0.9677843/100*((H5)+273.15))+(6.2215701/10000000*((H5)+273.15)*((H5)+273.15))+(2.0747825/1000000000*((H5)+273.15)*((H5)+273.15)*((H5)+273.15))+(9.484024/10000000000000*((H5)+273.15)*((H5)+273.15)*((H5)+273.15)*((H5)+273.15))+(4.1635019*LN((H5)+273.15)))</f>
        <v>166.81311740439148</v>
      </c>
      <c r="I7" s="73"/>
      <c r="J7" s="73"/>
      <c r="K7" s="73"/>
    </row>
    <row r="8" spans="1:11" ht="16.5" x14ac:dyDescent="0.45">
      <c r="A8" s="29" t="s">
        <v>310</v>
      </c>
      <c r="B8" s="284" t="s">
        <v>311</v>
      </c>
      <c r="C8" s="284"/>
      <c r="D8" s="284"/>
      <c r="E8" s="284"/>
      <c r="F8" s="284"/>
      <c r="G8" s="284"/>
      <c r="H8" s="141">
        <f>0.622*(H6/100)*(H7)/(101325-((H6/100)*H7))</f>
        <v>7.1763364235279191E-4</v>
      </c>
      <c r="I8" s="73"/>
      <c r="J8" s="73"/>
      <c r="K8" s="73"/>
    </row>
    <row r="9" spans="1:11" x14ac:dyDescent="0.35">
      <c r="A9" s="30" t="s">
        <v>312</v>
      </c>
      <c r="B9" s="204"/>
      <c r="C9" s="204"/>
      <c r="D9" s="204"/>
      <c r="E9" s="204"/>
      <c r="F9" s="204"/>
      <c r="G9" s="204"/>
      <c r="H9" s="9"/>
      <c r="I9" s="73"/>
      <c r="J9" s="73"/>
      <c r="K9" s="73"/>
    </row>
    <row r="10" spans="1:11" ht="16.5" x14ac:dyDescent="0.45">
      <c r="A10" s="29" t="s">
        <v>306</v>
      </c>
      <c r="B10" s="284" t="s">
        <v>248</v>
      </c>
      <c r="C10" s="284"/>
      <c r="D10" s="284"/>
      <c r="E10" s="284"/>
      <c r="F10" s="284"/>
      <c r="G10" s="284"/>
      <c r="H10" s="41">
        <v>12</v>
      </c>
      <c r="I10" s="73"/>
      <c r="J10" s="73"/>
      <c r="K10" s="73"/>
    </row>
    <row r="11" spans="1:11" ht="16.5" x14ac:dyDescent="0.45">
      <c r="A11" s="29" t="s">
        <v>307</v>
      </c>
      <c r="B11" s="284" t="s">
        <v>250</v>
      </c>
      <c r="C11" s="284"/>
      <c r="D11" s="284"/>
      <c r="E11" s="284"/>
      <c r="F11" s="284"/>
      <c r="G11" s="284"/>
      <c r="H11" s="41">
        <v>40</v>
      </c>
      <c r="I11" s="73"/>
      <c r="J11" s="73"/>
      <c r="K11" s="73"/>
    </row>
    <row r="12" spans="1:11" ht="16.5" x14ac:dyDescent="0.45">
      <c r="A12" s="29" t="s">
        <v>308</v>
      </c>
      <c r="B12" s="284" t="s">
        <v>313</v>
      </c>
      <c r="C12" s="284"/>
      <c r="D12" s="284"/>
      <c r="E12" s="284"/>
      <c r="F12" s="284"/>
      <c r="G12" s="284"/>
      <c r="H12" s="70">
        <f>EXP((-5800.2206/((H10)+273.15))+1.3914993-(4.8640239/100*((H10)+273.15))+(4.1764768/100000*((H10)+273.15)*((H10)+273.15))-(1.4452093/100000000*((H10)+273.15)*((H10)+273.15)*((H10)+273.15))+(6.545976*LN((H10)+273.15)))</f>
        <v>1402.6601516707863</v>
      </c>
      <c r="I12" s="73"/>
      <c r="J12" s="73"/>
      <c r="K12" s="73"/>
    </row>
    <row r="13" spans="1:11" ht="16.5" x14ac:dyDescent="0.45">
      <c r="A13" s="29" t="s">
        <v>310</v>
      </c>
      <c r="B13" s="284" t="s">
        <v>314</v>
      </c>
      <c r="C13" s="284"/>
      <c r="D13" s="284"/>
      <c r="E13" s="284"/>
      <c r="F13" s="284"/>
      <c r="G13" s="284"/>
      <c r="H13" s="55">
        <f>0.622*(H11/100)*(H12)/(101325-((H11/100)*H12))</f>
        <v>3.4633606010170933E-3</v>
      </c>
      <c r="I13" s="73"/>
      <c r="J13" s="73"/>
      <c r="K13" s="73"/>
    </row>
    <row r="14" spans="1:11" x14ac:dyDescent="0.35">
      <c r="A14" s="28" t="s">
        <v>315</v>
      </c>
      <c r="B14" s="204"/>
      <c r="C14" s="204"/>
      <c r="D14" s="204"/>
      <c r="E14" s="204"/>
      <c r="F14" s="204"/>
      <c r="G14" s="204"/>
      <c r="H14" s="9"/>
      <c r="I14" s="73"/>
      <c r="J14" s="73"/>
      <c r="K14" s="73"/>
    </row>
    <row r="15" spans="1:11" ht="16.5" x14ac:dyDescent="0.45">
      <c r="A15" s="29" t="s">
        <v>306</v>
      </c>
      <c r="B15" s="284" t="s">
        <v>244</v>
      </c>
      <c r="C15" s="284"/>
      <c r="D15" s="284"/>
      <c r="E15" s="284"/>
      <c r="F15" s="284"/>
      <c r="G15" s="284"/>
      <c r="H15" s="138">
        <v>21</v>
      </c>
      <c r="I15" s="73"/>
      <c r="J15" s="73"/>
      <c r="K15" s="73"/>
    </row>
    <row r="16" spans="1:11" ht="16.5" x14ac:dyDescent="0.45">
      <c r="A16" s="29" t="s">
        <v>307</v>
      </c>
      <c r="B16" s="284" t="s">
        <v>246</v>
      </c>
      <c r="C16" s="284"/>
      <c r="D16" s="284"/>
      <c r="E16" s="284"/>
      <c r="F16" s="284"/>
      <c r="G16" s="284"/>
      <c r="H16" s="138">
        <v>40</v>
      </c>
      <c r="I16" s="73"/>
      <c r="J16" s="73"/>
      <c r="K16" s="73"/>
    </row>
    <row r="17" spans="1:10" ht="16.5" x14ac:dyDescent="0.45">
      <c r="A17" s="29" t="s">
        <v>308</v>
      </c>
      <c r="B17" s="284" t="s">
        <v>313</v>
      </c>
      <c r="C17" s="284"/>
      <c r="D17" s="284"/>
      <c r="E17" s="284"/>
      <c r="F17" s="284"/>
      <c r="G17" s="284"/>
      <c r="H17" s="70">
        <f>EXP((-5800.2206/((H15)+273.15))+1.3914993-(4.8640239/100*((H15)+273.15))+(4.1764768/100000*((H15)+273.15)*((H15)+273.15))-(1.4452093/100000000*((H15)+273.15)*((H15)+273.15)*((H15)+273.15))+(6.545976*LN((H15)+273.15)))</f>
        <v>2487.790134865772</v>
      </c>
      <c r="I17" s="73"/>
      <c r="J17" s="73"/>
    </row>
    <row r="18" spans="1:10" ht="16.5" x14ac:dyDescent="0.45">
      <c r="A18" s="29" t="s">
        <v>310</v>
      </c>
      <c r="B18" s="284" t="s">
        <v>316</v>
      </c>
      <c r="C18" s="284"/>
      <c r="D18" s="284"/>
      <c r="E18" s="284"/>
      <c r="F18" s="284"/>
      <c r="G18" s="284"/>
      <c r="H18" s="55">
        <f>0.622*(H16/100)*(H17)/(101325-((H16/100)*H17))</f>
        <v>6.1692704228324784E-3</v>
      </c>
      <c r="I18" s="73"/>
      <c r="J18" s="73"/>
    </row>
    <row r="19" spans="1:10" ht="16.5" x14ac:dyDescent="0.45">
      <c r="A19" s="30" t="s">
        <v>317</v>
      </c>
      <c r="B19" s="262" t="s">
        <v>318</v>
      </c>
      <c r="C19" s="262"/>
      <c r="D19" s="262"/>
      <c r="E19" s="262"/>
      <c r="F19" s="262"/>
      <c r="G19" s="262"/>
      <c r="H19" s="144">
        <f>ROUND((1-(H18-H13)/H18),2)</f>
        <v>0.56000000000000005</v>
      </c>
      <c r="I19" s="73"/>
      <c r="J19" s="73"/>
    </row>
    <row r="20" spans="1:10" x14ac:dyDescent="0.35">
      <c r="A20" s="272" t="s">
        <v>259</v>
      </c>
      <c r="B20" s="272"/>
      <c r="C20" s="272"/>
      <c r="D20" s="272"/>
      <c r="E20" s="272"/>
      <c r="F20" s="272"/>
      <c r="G20" s="272"/>
      <c r="H20" s="272"/>
      <c r="I20" s="73"/>
      <c r="J20" s="73"/>
    </row>
    <row r="21" spans="1:10" x14ac:dyDescent="0.35">
      <c r="A21" s="28" t="s">
        <v>305</v>
      </c>
      <c r="B21" s="153"/>
      <c r="C21" s="153"/>
      <c r="D21" s="153"/>
      <c r="E21" s="153"/>
      <c r="F21" s="153"/>
      <c r="G21" s="153"/>
      <c r="H21" s="153"/>
      <c r="I21" s="73"/>
      <c r="J21" s="73"/>
    </row>
    <row r="22" spans="1:10" ht="16.5" x14ac:dyDescent="0.45">
      <c r="A22" s="29" t="s">
        <v>306</v>
      </c>
      <c r="B22" s="284" t="s">
        <v>260</v>
      </c>
      <c r="C22" s="284"/>
      <c r="D22" s="284"/>
      <c r="E22" s="284"/>
      <c r="F22" s="284"/>
      <c r="G22" s="284"/>
      <c r="H22" s="138">
        <v>-7</v>
      </c>
      <c r="I22" s="73"/>
      <c r="J22" s="73"/>
    </row>
    <row r="23" spans="1:10" ht="16.5" x14ac:dyDescent="0.45">
      <c r="A23" s="29" t="s">
        <v>307</v>
      </c>
      <c r="B23" s="284" t="s">
        <v>261</v>
      </c>
      <c r="C23" s="284"/>
      <c r="D23" s="284"/>
      <c r="E23" s="284"/>
      <c r="F23" s="284"/>
      <c r="G23" s="284"/>
      <c r="H23" s="138">
        <v>70</v>
      </c>
      <c r="I23" s="73"/>
      <c r="J23" s="73"/>
    </row>
    <row r="24" spans="1:10" ht="16.5" x14ac:dyDescent="0.45">
      <c r="A24" s="29" t="s">
        <v>308</v>
      </c>
      <c r="B24" s="284" t="s">
        <v>319</v>
      </c>
      <c r="C24" s="284"/>
      <c r="D24" s="284"/>
      <c r="E24" s="284"/>
      <c r="F24" s="284"/>
      <c r="G24" s="284"/>
      <c r="H24" s="142">
        <f>EXP((-5674.359/((H22)+273.15))+6.3925247-(0.9677843/100*((H22)+273.15))+(6.2215701/10000000*((H22)+273.15)*((H22)+273.15))+(2.0747825/1000000000*((H22)+273.15)*((H22)+273.15)*((H22)+273.15))+(9.484024/10000000000000*((H22)+273.15)*((H22)+273.15)*((H22)+273.15)*((H22)+273.15))+(4.1635019*LN((H22)+273.15)))</f>
        <v>341.65552740943497</v>
      </c>
      <c r="I24" s="73"/>
      <c r="J24" s="73"/>
    </row>
    <row r="25" spans="1:10" ht="16.5" x14ac:dyDescent="0.45">
      <c r="A25" s="29" t="s">
        <v>310</v>
      </c>
      <c r="B25" s="284" t="s">
        <v>320</v>
      </c>
      <c r="C25" s="284"/>
      <c r="D25" s="284"/>
      <c r="E25" s="284"/>
      <c r="F25" s="284"/>
      <c r="G25" s="284"/>
      <c r="H25" s="143">
        <f>0.622*(H23/100)*(H24)/(101325-((H23/100)*H24))</f>
        <v>1.4715890471897486E-3</v>
      </c>
      <c r="I25" s="73"/>
      <c r="J25" s="73"/>
    </row>
    <row r="26" spans="1:10" x14ac:dyDescent="0.35">
      <c r="A26" s="30" t="s">
        <v>312</v>
      </c>
      <c r="B26" s="204"/>
      <c r="C26" s="204"/>
      <c r="D26" s="204"/>
      <c r="E26" s="204"/>
      <c r="F26" s="204"/>
      <c r="G26" s="204"/>
      <c r="H26" s="9"/>
      <c r="I26" s="73"/>
      <c r="J26" s="73"/>
    </row>
    <row r="27" spans="1:10" ht="16.5" x14ac:dyDescent="0.45">
      <c r="A27" s="29" t="s">
        <v>306</v>
      </c>
      <c r="B27" s="284" t="s">
        <v>264</v>
      </c>
      <c r="C27" s="284"/>
      <c r="D27" s="284"/>
      <c r="E27" s="284"/>
      <c r="F27" s="284"/>
      <c r="G27" s="284"/>
      <c r="H27" s="41">
        <v>14</v>
      </c>
      <c r="I27" s="73"/>
      <c r="J27" s="73"/>
    </row>
    <row r="28" spans="1:10" ht="16.5" x14ac:dyDescent="0.45">
      <c r="A28" s="29" t="s">
        <v>307</v>
      </c>
      <c r="B28" s="284" t="s">
        <v>265</v>
      </c>
      <c r="C28" s="284"/>
      <c r="D28" s="284"/>
      <c r="E28" s="284"/>
      <c r="F28" s="284"/>
      <c r="G28" s="284"/>
      <c r="H28" s="41">
        <v>40</v>
      </c>
      <c r="I28" s="73"/>
      <c r="J28" s="73"/>
    </row>
    <row r="29" spans="1:10" ht="16.5" x14ac:dyDescent="0.45">
      <c r="A29" s="29" t="s">
        <v>308</v>
      </c>
      <c r="B29" s="284" t="s">
        <v>321</v>
      </c>
      <c r="C29" s="284"/>
      <c r="D29" s="284"/>
      <c r="E29" s="284"/>
      <c r="F29" s="284"/>
      <c r="G29" s="284"/>
      <c r="H29" s="70">
        <f>EXP((-5800.2206/((H27)+273.15))+1.3914993-(4.8640239/100*((H27)+273.15))+(4.1764768/100000*((H27)+273.15)*((H27)+273.15))-(1.4452093/100000000*((H27)+273.15)*((H27)+273.15)*((H27)+273.15))+(6.545976*LN((H27)+273.15)))</f>
        <v>1598.7478922754331</v>
      </c>
      <c r="I29" s="73"/>
      <c r="J29" s="73"/>
    </row>
    <row r="30" spans="1:10" ht="16.5" x14ac:dyDescent="0.45">
      <c r="A30" s="29" t="s">
        <v>310</v>
      </c>
      <c r="B30" s="284" t="s">
        <v>322</v>
      </c>
      <c r="C30" s="284"/>
      <c r="D30" s="284"/>
      <c r="E30" s="284"/>
      <c r="F30" s="284"/>
      <c r="G30" s="284"/>
      <c r="H30" s="55">
        <f>0.622*(H28/100)*(H29)/(101325-((H28/100)*H29))</f>
        <v>3.9506033368003762E-3</v>
      </c>
      <c r="I30" s="73"/>
      <c r="J30" s="73"/>
    </row>
    <row r="31" spans="1:10" x14ac:dyDescent="0.35">
      <c r="A31" s="28" t="s">
        <v>315</v>
      </c>
      <c r="B31" s="204"/>
      <c r="C31" s="204"/>
      <c r="D31" s="204"/>
      <c r="E31" s="204"/>
      <c r="F31" s="204"/>
      <c r="G31" s="204"/>
      <c r="H31" s="9"/>
      <c r="I31" s="73"/>
      <c r="J31" s="73"/>
    </row>
    <row r="32" spans="1:10" ht="16.5" x14ac:dyDescent="0.45">
      <c r="A32" s="29" t="s">
        <v>306</v>
      </c>
      <c r="B32" s="284" t="s">
        <v>262</v>
      </c>
      <c r="C32" s="284"/>
      <c r="D32" s="284"/>
      <c r="E32" s="284"/>
      <c r="F32" s="284"/>
      <c r="G32" s="284"/>
      <c r="H32" s="138">
        <v>21</v>
      </c>
      <c r="I32" s="73"/>
      <c r="J32" s="73"/>
    </row>
    <row r="33" spans="1:8" ht="16.5" x14ac:dyDescent="0.45">
      <c r="A33" s="29" t="s">
        <v>307</v>
      </c>
      <c r="B33" s="284" t="s">
        <v>263</v>
      </c>
      <c r="C33" s="284"/>
      <c r="D33" s="284"/>
      <c r="E33" s="284"/>
      <c r="F33" s="284"/>
      <c r="G33" s="284"/>
      <c r="H33" s="138">
        <v>40</v>
      </c>
    </row>
    <row r="34" spans="1:8" ht="16.5" x14ac:dyDescent="0.45">
      <c r="A34" s="29" t="s">
        <v>308</v>
      </c>
      <c r="B34" s="284" t="s">
        <v>321</v>
      </c>
      <c r="C34" s="284"/>
      <c r="D34" s="284"/>
      <c r="E34" s="284"/>
      <c r="F34" s="284"/>
      <c r="G34" s="284"/>
      <c r="H34" s="70">
        <f>EXP((-5800.2206/((H32)+273.15))+1.3914993-(4.8640239/100*((H32)+273.15))+(4.1764768/100000*((H32)+273.15)*((H32)+273.15))-(1.4452093/100000000*((H32)+273.15)*((H32)+273.15)*((H32)+273.15))+(6.545976*LN((H32)+273.15)))</f>
        <v>2487.790134865772</v>
      </c>
    </row>
    <row r="35" spans="1:8" ht="16.5" x14ac:dyDescent="0.45">
      <c r="A35" s="29" t="s">
        <v>310</v>
      </c>
      <c r="B35" s="284" t="s">
        <v>323</v>
      </c>
      <c r="C35" s="284"/>
      <c r="D35" s="284"/>
      <c r="E35" s="284"/>
      <c r="F35" s="284"/>
      <c r="G35" s="284"/>
      <c r="H35" s="55">
        <f>0.622*(H33/100)*(H34)/(101325-((H33/100)*H34))</f>
        <v>6.1692704228324784E-3</v>
      </c>
    </row>
    <row r="36" spans="1:8" ht="16.5" x14ac:dyDescent="0.45">
      <c r="A36" s="30" t="s">
        <v>317</v>
      </c>
      <c r="B36" s="262" t="s">
        <v>324</v>
      </c>
      <c r="C36" s="262"/>
      <c r="D36" s="262"/>
      <c r="E36" s="262"/>
      <c r="F36" s="262"/>
      <c r="G36" s="262"/>
      <c r="H36" s="144">
        <f>ROUND((1-(H35-H30)/H35),2)</f>
        <v>0.64</v>
      </c>
    </row>
    <row r="37" spans="1:8" x14ac:dyDescent="0.35">
      <c r="A37" s="272" t="s">
        <v>270</v>
      </c>
      <c r="B37" s="272"/>
      <c r="C37" s="272"/>
      <c r="D37" s="272"/>
      <c r="E37" s="272"/>
      <c r="F37" s="272"/>
      <c r="G37" s="272"/>
      <c r="H37" s="272"/>
    </row>
    <row r="38" spans="1:8" x14ac:dyDescent="0.35">
      <c r="A38" s="28" t="s">
        <v>305</v>
      </c>
      <c r="B38" s="153"/>
      <c r="C38" s="153"/>
      <c r="D38" s="153"/>
      <c r="E38" s="153"/>
      <c r="F38" s="153"/>
      <c r="G38" s="153"/>
      <c r="H38" s="153"/>
    </row>
    <row r="39" spans="1:8" ht="16.5" x14ac:dyDescent="0.45">
      <c r="A39" s="29" t="s">
        <v>306</v>
      </c>
      <c r="B39" s="284" t="s">
        <v>271</v>
      </c>
      <c r="C39" s="284"/>
      <c r="D39" s="284"/>
      <c r="E39" s="284"/>
      <c r="F39" s="284"/>
      <c r="G39" s="284"/>
      <c r="H39" s="138">
        <v>7</v>
      </c>
    </row>
    <row r="40" spans="1:8" ht="16.5" x14ac:dyDescent="0.45">
      <c r="A40" s="29" t="s">
        <v>307</v>
      </c>
      <c r="B40" s="284" t="s">
        <v>272</v>
      </c>
      <c r="C40" s="284"/>
      <c r="D40" s="284"/>
      <c r="E40" s="284"/>
      <c r="F40" s="284"/>
      <c r="G40" s="284"/>
      <c r="H40" s="139">
        <v>70</v>
      </c>
    </row>
    <row r="41" spans="1:8" ht="16.5" x14ac:dyDescent="0.45">
      <c r="A41" s="29" t="s">
        <v>308</v>
      </c>
      <c r="B41" s="284" t="s">
        <v>325</v>
      </c>
      <c r="C41" s="284"/>
      <c r="D41" s="284"/>
      <c r="E41" s="284"/>
      <c r="F41" s="284"/>
      <c r="G41" s="284"/>
      <c r="H41" s="142">
        <f>EXP((-5800.2206/((H39)+273.15))+1.3914993-(4.8640239/100*((H39)+273.15))+(4.1764768/100000*((H39)+273.15)*((H39)+273.15))-(1.4452093/100000000*((H39)+273.15)*((H39)+273.15)*((H39)+273.15))+(6.545976*LN((H39)+273.15)))</f>
        <v>1002.0087717563106</v>
      </c>
    </row>
    <row r="42" spans="1:8" ht="16.5" x14ac:dyDescent="0.45">
      <c r="A42" s="29" t="s">
        <v>310</v>
      </c>
      <c r="B42" s="284" t="s">
        <v>326</v>
      </c>
      <c r="C42" s="284"/>
      <c r="D42" s="284"/>
      <c r="E42" s="284"/>
      <c r="F42" s="284"/>
      <c r="G42" s="284"/>
      <c r="H42" s="143">
        <f>0.622*(H40/100)*(H41)/(101325-((H40/100)*H41))</f>
        <v>4.3357089772672157E-3</v>
      </c>
    </row>
    <row r="43" spans="1:8" x14ac:dyDescent="0.35">
      <c r="A43" s="30" t="s">
        <v>312</v>
      </c>
      <c r="B43" s="204"/>
      <c r="C43" s="204"/>
      <c r="D43" s="204"/>
      <c r="E43" s="204"/>
      <c r="F43" s="204"/>
      <c r="G43" s="204"/>
      <c r="H43" s="9"/>
    </row>
    <row r="44" spans="1:8" ht="16.5" x14ac:dyDescent="0.45">
      <c r="A44" s="29" t="s">
        <v>306</v>
      </c>
      <c r="B44" s="284" t="s">
        <v>275</v>
      </c>
      <c r="C44" s="284"/>
      <c r="D44" s="284"/>
      <c r="E44" s="284"/>
      <c r="F44" s="284"/>
      <c r="G44" s="284"/>
      <c r="H44" s="41">
        <v>19</v>
      </c>
    </row>
    <row r="45" spans="1:8" ht="16.5" x14ac:dyDescent="0.45">
      <c r="A45" s="29" t="s">
        <v>307</v>
      </c>
      <c r="B45" s="284" t="s">
        <v>276</v>
      </c>
      <c r="C45" s="284"/>
      <c r="D45" s="284"/>
      <c r="E45" s="284"/>
      <c r="F45" s="284"/>
      <c r="G45" s="284"/>
      <c r="H45" s="41">
        <v>40</v>
      </c>
    </row>
    <row r="46" spans="1:8" ht="16.5" x14ac:dyDescent="0.45">
      <c r="A46" s="29" t="s">
        <v>308</v>
      </c>
      <c r="B46" s="284" t="s">
        <v>327</v>
      </c>
      <c r="C46" s="284"/>
      <c r="D46" s="284"/>
      <c r="E46" s="284"/>
      <c r="F46" s="284"/>
      <c r="G46" s="284"/>
      <c r="H46" s="70">
        <f>EXP((-5800.2206/((H44)+273.15))+1.3914993-(4.8640239/100*((H44)+273.15))+(4.1764768/100000*((H44)+273.15)*((H44)+273.15))-(1.4452093/100000000*((H44)+273.15)*((H44)+273.15)*((H44)+273.15))+(6.545976*LN((H44)+273.15)))</f>
        <v>2197.9049268211324</v>
      </c>
    </row>
    <row r="47" spans="1:8" ht="16.5" x14ac:dyDescent="0.45">
      <c r="A47" s="29" t="s">
        <v>310</v>
      </c>
      <c r="B47" s="284" t="s">
        <v>328</v>
      </c>
      <c r="C47" s="284"/>
      <c r="D47" s="284"/>
      <c r="E47" s="284"/>
      <c r="F47" s="284"/>
      <c r="G47" s="284"/>
      <c r="H47" s="55">
        <f>0.622*(H45/100)*(H46)/(101325-((H45/100)*H46))</f>
        <v>5.4441155205827456E-3</v>
      </c>
    </row>
    <row r="48" spans="1:8" x14ac:dyDescent="0.35">
      <c r="A48" s="28" t="s">
        <v>315</v>
      </c>
      <c r="B48" s="204"/>
      <c r="C48" s="204"/>
      <c r="D48" s="204"/>
      <c r="E48" s="204"/>
      <c r="F48" s="204"/>
      <c r="G48" s="204"/>
      <c r="H48" s="36"/>
    </row>
    <row r="49" spans="1:8" ht="16.5" x14ac:dyDescent="0.45">
      <c r="A49" s="29" t="s">
        <v>306</v>
      </c>
      <c r="B49" s="284" t="s">
        <v>273</v>
      </c>
      <c r="C49" s="284"/>
      <c r="D49" s="284"/>
      <c r="E49" s="284"/>
      <c r="F49" s="284"/>
      <c r="G49" s="284"/>
      <c r="H49" s="138">
        <v>21</v>
      </c>
    </row>
    <row r="50" spans="1:8" ht="16.5" x14ac:dyDescent="0.45">
      <c r="A50" s="29" t="s">
        <v>307</v>
      </c>
      <c r="B50" s="284" t="s">
        <v>274</v>
      </c>
      <c r="C50" s="284"/>
      <c r="D50" s="284"/>
      <c r="E50" s="284"/>
      <c r="F50" s="284"/>
      <c r="G50" s="284"/>
      <c r="H50" s="138">
        <v>40</v>
      </c>
    </row>
    <row r="51" spans="1:8" ht="16.5" x14ac:dyDescent="0.45">
      <c r="A51" s="29" t="s">
        <v>308</v>
      </c>
      <c r="B51" s="284" t="s">
        <v>329</v>
      </c>
      <c r="C51" s="284"/>
      <c r="D51" s="284"/>
      <c r="E51" s="284"/>
      <c r="F51" s="284"/>
      <c r="G51" s="284"/>
      <c r="H51" s="70">
        <f>EXP((-5800.2206/((H49)+273.15))+1.3914993-(4.8640239/100*((H49)+273.15))+(4.1764768/100000*((H49)+273.15)*((H49)+273.15))-(1.4452093/100000000*((H49)+273.15)*((H49)+273.15)*((H49)+273.15))+(6.545976*LN((H49)+273.15)))</f>
        <v>2487.790134865772</v>
      </c>
    </row>
    <row r="52" spans="1:8" ht="16.5" x14ac:dyDescent="0.45">
      <c r="A52" s="29" t="s">
        <v>310</v>
      </c>
      <c r="B52" s="284" t="s">
        <v>330</v>
      </c>
      <c r="C52" s="284"/>
      <c r="D52" s="284"/>
      <c r="E52" s="284"/>
      <c r="F52" s="284"/>
      <c r="G52" s="284"/>
      <c r="H52" s="55">
        <f>0.622*(H50/100)*(H51)/(101325-((H50/100)*H51))</f>
        <v>6.1692704228324784E-3</v>
      </c>
    </row>
    <row r="53" spans="1:8" ht="16.5" x14ac:dyDescent="0.45">
      <c r="A53" s="30" t="s">
        <v>317</v>
      </c>
      <c r="B53" s="262" t="s">
        <v>331</v>
      </c>
      <c r="C53" s="262"/>
      <c r="D53" s="262"/>
      <c r="E53" s="262"/>
      <c r="F53" s="262"/>
      <c r="G53" s="262"/>
      <c r="H53" s="144">
        <f>ROUND((1-(H52-H47)/H52),2)</f>
        <v>0.88</v>
      </c>
    </row>
    <row r="55" spans="1:8" ht="26" x14ac:dyDescent="0.6">
      <c r="A55" s="285" t="s">
        <v>332</v>
      </c>
      <c r="B55" s="285"/>
      <c r="C55" s="285"/>
      <c r="D55" s="285"/>
      <c r="E55" s="285"/>
      <c r="F55" s="285"/>
      <c r="G55" s="33" t="s">
        <v>333</v>
      </c>
      <c r="H55" s="50">
        <f>ROUND(H19*0.5+H36*0.3+H53*0.2,1)</f>
        <v>0.6</v>
      </c>
    </row>
    <row r="57" spans="1:8" x14ac:dyDescent="0.35">
      <c r="A57" s="73"/>
      <c r="B57" s="73"/>
      <c r="C57" s="73"/>
      <c r="D57" s="73"/>
      <c r="E57" s="73"/>
      <c r="F57" s="73"/>
      <c r="G57" s="73"/>
      <c r="H57" s="73"/>
    </row>
    <row r="58" spans="1:8" ht="14.5" customHeight="1" x14ac:dyDescent="0.35">
      <c r="A58" s="278" t="s">
        <v>137</v>
      </c>
      <c r="B58" s="279"/>
      <c r="C58" s="279"/>
      <c r="D58" s="279"/>
      <c r="E58" s="279"/>
      <c r="F58" s="279"/>
      <c r="G58" s="279"/>
      <c r="H58" s="280"/>
    </row>
    <row r="59" spans="1:8" ht="14.5" customHeight="1" x14ac:dyDescent="0.35">
      <c r="A59" s="92" t="s">
        <v>215</v>
      </c>
      <c r="B59" s="276" t="s">
        <v>138</v>
      </c>
      <c r="C59" s="276"/>
      <c r="D59" s="276"/>
      <c r="E59" s="276"/>
      <c r="F59" s="276"/>
      <c r="G59" s="276"/>
      <c r="H59" s="277"/>
    </row>
    <row r="60" spans="1:8" ht="14.5" customHeight="1" x14ac:dyDescent="0.35">
      <c r="A60" s="93" t="s">
        <v>215</v>
      </c>
      <c r="B60" s="276" t="s">
        <v>139</v>
      </c>
      <c r="C60" s="276"/>
      <c r="D60" s="276"/>
      <c r="E60" s="276"/>
      <c r="F60" s="276"/>
      <c r="G60" s="276"/>
      <c r="H60" s="277"/>
    </row>
    <row r="61" spans="1:8" x14ac:dyDescent="0.35">
      <c r="A61" s="94" t="s">
        <v>215</v>
      </c>
      <c r="B61" s="276" t="s">
        <v>140</v>
      </c>
      <c r="C61" s="276"/>
      <c r="D61" s="276"/>
      <c r="E61" s="276"/>
      <c r="F61" s="276"/>
      <c r="G61" s="276"/>
      <c r="H61" s="277"/>
    </row>
    <row r="62" spans="1:8" ht="32.25" customHeight="1" x14ac:dyDescent="0.35">
      <c r="A62" s="91" t="s">
        <v>215</v>
      </c>
      <c r="B62" s="266" t="s">
        <v>141</v>
      </c>
      <c r="C62" s="267"/>
      <c r="D62" s="267"/>
      <c r="E62" s="267"/>
      <c r="F62" s="267"/>
      <c r="G62" s="267"/>
      <c r="H62" s="268"/>
    </row>
  </sheetData>
  <sheetProtection algorithmName="SHA-512" hashValue="3YWDeX/tjIxsOwJtoG6M9ZZCVn7tZ/qrdT3U1wBBn1XZijYTT1LrKLdmcwF5uWCnhnaN+Y88lpmvyGpwq6oMsg==" saltValue="jHWfwcgD7KW8NXAV/dNshw==" spinCount="100000" sheet="1" objects="1" scenarios="1"/>
  <mergeCells count="59">
    <mergeCell ref="B53:G53"/>
    <mergeCell ref="A58:H58"/>
    <mergeCell ref="B59:H59"/>
    <mergeCell ref="B60:H60"/>
    <mergeCell ref="B61:H61"/>
    <mergeCell ref="A55:F55"/>
    <mergeCell ref="B48:G48"/>
    <mergeCell ref="B49:G49"/>
    <mergeCell ref="B50:G50"/>
    <mergeCell ref="B51:G51"/>
    <mergeCell ref="B52:G52"/>
    <mergeCell ref="B47:G47"/>
    <mergeCell ref="B36:G36"/>
    <mergeCell ref="A37:H37"/>
    <mergeCell ref="B38:H38"/>
    <mergeCell ref="B39:G39"/>
    <mergeCell ref="B40:G40"/>
    <mergeCell ref="B41:G41"/>
    <mergeCell ref="B42:G42"/>
    <mergeCell ref="B43:G43"/>
    <mergeCell ref="B44:G44"/>
    <mergeCell ref="B45:G45"/>
    <mergeCell ref="B46:G46"/>
    <mergeCell ref="A20:H20"/>
    <mergeCell ref="B21:H21"/>
    <mergeCell ref="B22:G22"/>
    <mergeCell ref="B35:G35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15:G15"/>
    <mergeCell ref="B16:G16"/>
    <mergeCell ref="B17:G17"/>
    <mergeCell ref="B18:G18"/>
    <mergeCell ref="B19:G19"/>
    <mergeCell ref="B62:H62"/>
    <mergeCell ref="B11:G11"/>
    <mergeCell ref="B1:H1"/>
    <mergeCell ref="B2:H2"/>
    <mergeCell ref="A3:H3"/>
    <mergeCell ref="B4:H4"/>
    <mergeCell ref="B5:G5"/>
    <mergeCell ref="B6:G6"/>
    <mergeCell ref="B7:G7"/>
    <mergeCell ref="B8:G8"/>
    <mergeCell ref="B9:G9"/>
    <mergeCell ref="B10:G10"/>
    <mergeCell ref="B23:G23"/>
    <mergeCell ref="B12:G12"/>
    <mergeCell ref="B13:G13"/>
    <mergeCell ref="B14:G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="95" zoomScaleNormal="100" workbookViewId="0">
      <selection activeCell="J42" sqref="J42"/>
    </sheetView>
  </sheetViews>
  <sheetFormatPr defaultRowHeight="14.5" x14ac:dyDescent="0.35"/>
  <cols>
    <col min="1" max="1" width="37.1796875" customWidth="1"/>
  </cols>
  <sheetData>
    <row r="1" spans="1:8" x14ac:dyDescent="0.35">
      <c r="A1" s="9" t="s">
        <v>1</v>
      </c>
      <c r="B1" s="153" t="s">
        <v>146</v>
      </c>
      <c r="C1" s="153"/>
      <c r="D1" s="153"/>
      <c r="E1" s="153"/>
      <c r="F1" s="153"/>
      <c r="G1" s="153"/>
      <c r="H1" s="153"/>
    </row>
    <row r="2" spans="1:8" ht="16.5" x14ac:dyDescent="0.45">
      <c r="A2" s="9" t="s">
        <v>235</v>
      </c>
      <c r="B2" s="153" t="s">
        <v>236</v>
      </c>
      <c r="C2" s="153"/>
      <c r="D2" s="153"/>
      <c r="E2" s="153"/>
      <c r="F2" s="153"/>
      <c r="G2" s="153"/>
      <c r="H2" s="153"/>
    </row>
    <row r="3" spans="1:8" x14ac:dyDescent="0.35">
      <c r="A3" s="272" t="s">
        <v>334</v>
      </c>
      <c r="B3" s="272"/>
      <c r="C3" s="272"/>
      <c r="D3" s="272"/>
      <c r="E3" s="272"/>
      <c r="F3" s="272"/>
      <c r="G3" s="272"/>
      <c r="H3" s="272"/>
    </row>
    <row r="4" spans="1:8" ht="17.5" x14ac:dyDescent="0.45">
      <c r="A4" s="29" t="s">
        <v>239</v>
      </c>
      <c r="B4" s="269" t="s">
        <v>240</v>
      </c>
      <c r="C4" s="270"/>
      <c r="D4" s="270"/>
      <c r="E4" s="270"/>
      <c r="F4" s="270"/>
      <c r="G4" s="271"/>
      <c r="H4" s="131">
        <v>-15</v>
      </c>
    </row>
    <row r="5" spans="1:8" ht="17.5" x14ac:dyDescent="0.45">
      <c r="A5" s="29" t="s">
        <v>243</v>
      </c>
      <c r="B5" s="269" t="s">
        <v>244</v>
      </c>
      <c r="C5" s="270"/>
      <c r="D5" s="270"/>
      <c r="E5" s="270"/>
      <c r="F5" s="270"/>
      <c r="G5" s="271"/>
      <c r="H5" s="131">
        <v>21</v>
      </c>
    </row>
    <row r="6" spans="1:8" ht="16.5" x14ac:dyDescent="0.45">
      <c r="A6" s="29" t="s">
        <v>335</v>
      </c>
      <c r="B6" s="269" t="s">
        <v>336</v>
      </c>
      <c r="C6" s="270"/>
      <c r="D6" s="270"/>
      <c r="E6" s="270"/>
      <c r="F6" s="270"/>
      <c r="G6" s="271"/>
      <c r="H6" s="41">
        <v>3680</v>
      </c>
    </row>
    <row r="7" spans="1:8" x14ac:dyDescent="0.35">
      <c r="A7" s="272" t="s">
        <v>337</v>
      </c>
      <c r="B7" s="272"/>
      <c r="C7" s="272"/>
      <c r="D7" s="272"/>
      <c r="E7" s="272"/>
      <c r="F7" s="272"/>
      <c r="G7" s="272"/>
      <c r="H7" s="272"/>
    </row>
    <row r="8" spans="1:8" ht="17.5" x14ac:dyDescent="0.45">
      <c r="A8" s="29" t="s">
        <v>239</v>
      </c>
      <c r="B8" s="269" t="s">
        <v>260</v>
      </c>
      <c r="C8" s="270"/>
      <c r="D8" s="270"/>
      <c r="E8" s="270"/>
      <c r="F8" s="270"/>
      <c r="G8" s="271"/>
      <c r="H8" s="131">
        <v>-7</v>
      </c>
    </row>
    <row r="9" spans="1:8" ht="17.5" x14ac:dyDescent="0.45">
      <c r="A9" s="29" t="s">
        <v>243</v>
      </c>
      <c r="B9" s="269" t="s">
        <v>262</v>
      </c>
      <c r="C9" s="270"/>
      <c r="D9" s="270"/>
      <c r="E9" s="270"/>
      <c r="F9" s="270"/>
      <c r="G9" s="271"/>
      <c r="H9" s="131">
        <v>21</v>
      </c>
    </row>
    <row r="10" spans="1:8" ht="16.5" x14ac:dyDescent="0.45">
      <c r="A10" s="32" t="s">
        <v>338</v>
      </c>
      <c r="B10" s="204" t="s">
        <v>339</v>
      </c>
      <c r="C10" s="204"/>
      <c r="D10" s="204"/>
      <c r="E10" s="204"/>
      <c r="F10" s="204"/>
      <c r="G10" s="204"/>
      <c r="H10" s="41">
        <v>3680</v>
      </c>
    </row>
    <row r="11" spans="1:8" x14ac:dyDescent="0.35">
      <c r="A11" s="272" t="s">
        <v>340</v>
      </c>
      <c r="B11" s="272"/>
      <c r="C11" s="272"/>
      <c r="D11" s="272"/>
      <c r="E11" s="272"/>
      <c r="F11" s="272"/>
      <c r="G11" s="272"/>
      <c r="H11" s="272"/>
    </row>
    <row r="12" spans="1:8" ht="17.5" x14ac:dyDescent="0.45">
      <c r="A12" s="29" t="s">
        <v>239</v>
      </c>
      <c r="B12" s="269" t="s">
        <v>271</v>
      </c>
      <c r="C12" s="270"/>
      <c r="D12" s="270"/>
      <c r="E12" s="270"/>
      <c r="F12" s="270"/>
      <c r="G12" s="271"/>
      <c r="H12" s="131">
        <v>7</v>
      </c>
    </row>
    <row r="13" spans="1:8" ht="17.5" x14ac:dyDescent="0.45">
      <c r="A13" s="29" t="s">
        <v>243</v>
      </c>
      <c r="B13" s="269" t="s">
        <v>273</v>
      </c>
      <c r="C13" s="270"/>
      <c r="D13" s="270"/>
      <c r="E13" s="270"/>
      <c r="F13" s="270"/>
      <c r="G13" s="271"/>
      <c r="H13" s="131">
        <v>21</v>
      </c>
    </row>
    <row r="14" spans="1:8" ht="16.5" x14ac:dyDescent="0.45">
      <c r="A14" s="32" t="s">
        <v>338</v>
      </c>
      <c r="B14" s="204" t="s">
        <v>341</v>
      </c>
      <c r="C14" s="204"/>
      <c r="D14" s="204"/>
      <c r="E14" s="204"/>
      <c r="F14" s="204"/>
      <c r="G14" s="204"/>
      <c r="H14" s="41">
        <v>3680</v>
      </c>
    </row>
    <row r="15" spans="1:8" x14ac:dyDescent="0.35">
      <c r="A15" s="272" t="s">
        <v>342</v>
      </c>
      <c r="B15" s="272"/>
      <c r="C15" s="272"/>
      <c r="D15" s="272"/>
      <c r="E15" s="272"/>
      <c r="F15" s="272"/>
      <c r="G15" s="272"/>
      <c r="H15" s="272"/>
    </row>
    <row r="16" spans="1:8" ht="17.5" x14ac:dyDescent="0.45">
      <c r="A16" s="29" t="s">
        <v>239</v>
      </c>
      <c r="B16" s="269" t="s">
        <v>282</v>
      </c>
      <c r="C16" s="270"/>
      <c r="D16" s="270"/>
      <c r="E16" s="270"/>
      <c r="F16" s="270"/>
      <c r="G16" s="271"/>
      <c r="H16" s="131">
        <v>24</v>
      </c>
    </row>
    <row r="17" spans="1:8" ht="17.5" x14ac:dyDescent="0.45">
      <c r="A17" s="29" t="s">
        <v>243</v>
      </c>
      <c r="B17" s="269" t="s">
        <v>284</v>
      </c>
      <c r="C17" s="270"/>
      <c r="D17" s="270"/>
      <c r="E17" s="270"/>
      <c r="F17" s="270"/>
      <c r="G17" s="271"/>
      <c r="H17" s="131">
        <v>21</v>
      </c>
    </row>
    <row r="18" spans="1:8" ht="16.5" x14ac:dyDescent="0.45">
      <c r="A18" s="32" t="s">
        <v>343</v>
      </c>
      <c r="B18" s="204" t="s">
        <v>344</v>
      </c>
      <c r="C18" s="204"/>
      <c r="D18" s="204"/>
      <c r="E18" s="204"/>
      <c r="F18" s="204"/>
      <c r="G18" s="204"/>
      <c r="H18" s="41">
        <v>3680</v>
      </c>
    </row>
    <row r="19" spans="1:8" x14ac:dyDescent="0.35">
      <c r="A19" s="272" t="s">
        <v>345</v>
      </c>
      <c r="B19" s="272"/>
      <c r="C19" s="272"/>
      <c r="D19" s="272"/>
      <c r="E19" s="272"/>
      <c r="F19" s="272"/>
      <c r="G19" s="272"/>
      <c r="H19" s="272"/>
    </row>
    <row r="20" spans="1:8" ht="17.5" x14ac:dyDescent="0.45">
      <c r="A20" s="29" t="s">
        <v>239</v>
      </c>
      <c r="B20" s="269" t="s">
        <v>293</v>
      </c>
      <c r="C20" s="270"/>
      <c r="D20" s="270"/>
      <c r="E20" s="270"/>
      <c r="F20" s="270"/>
      <c r="G20" s="271"/>
      <c r="H20" s="131">
        <v>28</v>
      </c>
    </row>
    <row r="21" spans="1:8" ht="17.5" x14ac:dyDescent="0.45">
      <c r="A21" s="29" t="s">
        <v>243</v>
      </c>
      <c r="B21" s="269" t="s">
        <v>295</v>
      </c>
      <c r="C21" s="270"/>
      <c r="D21" s="270"/>
      <c r="E21" s="270"/>
      <c r="F21" s="270"/>
      <c r="G21" s="271"/>
      <c r="H21" s="131">
        <v>21</v>
      </c>
    </row>
    <row r="22" spans="1:8" ht="16.5" x14ac:dyDescent="0.45">
      <c r="A22" s="32" t="s">
        <v>343</v>
      </c>
      <c r="B22" s="204" t="s">
        <v>346</v>
      </c>
      <c r="C22" s="204"/>
      <c r="D22" s="204"/>
      <c r="E22" s="204"/>
      <c r="F22" s="204"/>
      <c r="G22" s="204"/>
      <c r="H22" s="41">
        <v>3680</v>
      </c>
    </row>
    <row r="23" spans="1:8" x14ac:dyDescent="0.35">
      <c r="A23" s="272" t="s">
        <v>347</v>
      </c>
      <c r="B23" s="272"/>
      <c r="C23" s="272"/>
      <c r="D23" s="272"/>
      <c r="E23" s="272"/>
      <c r="F23" s="272"/>
      <c r="G23" s="272"/>
      <c r="H23" s="272"/>
    </row>
    <row r="24" spans="1:8" ht="17.5" x14ac:dyDescent="0.45">
      <c r="A24" s="29" t="s">
        <v>239</v>
      </c>
      <c r="B24" s="269" t="s">
        <v>635</v>
      </c>
      <c r="C24" s="270"/>
      <c r="D24" s="270"/>
      <c r="E24" s="270"/>
      <c r="F24" s="270"/>
      <c r="G24" s="271"/>
      <c r="H24" s="131">
        <v>28</v>
      </c>
    </row>
    <row r="25" spans="1:8" ht="17.5" x14ac:dyDescent="0.45">
      <c r="A25" s="29" t="s">
        <v>243</v>
      </c>
      <c r="B25" s="269" t="s">
        <v>636</v>
      </c>
      <c r="C25" s="270"/>
      <c r="D25" s="270"/>
      <c r="E25" s="270"/>
      <c r="F25" s="270"/>
      <c r="G25" s="271"/>
      <c r="H25" s="131">
        <v>24</v>
      </c>
    </row>
    <row r="26" spans="1:8" ht="17.5" x14ac:dyDescent="0.45">
      <c r="A26" s="29" t="s">
        <v>247</v>
      </c>
      <c r="B26" s="269" t="s">
        <v>637</v>
      </c>
      <c r="C26" s="270"/>
      <c r="D26" s="270"/>
      <c r="E26" s="270"/>
      <c r="F26" s="270"/>
      <c r="G26" s="271"/>
      <c r="H26" s="131">
        <v>17</v>
      </c>
    </row>
    <row r="27" spans="1:8" ht="16.5" x14ac:dyDescent="0.45">
      <c r="A27" s="32" t="s">
        <v>343</v>
      </c>
      <c r="B27" s="204" t="s">
        <v>638</v>
      </c>
      <c r="C27" s="204"/>
      <c r="D27" s="204"/>
      <c r="E27" s="204"/>
      <c r="F27" s="204"/>
      <c r="G27" s="204"/>
      <c r="H27" s="41">
        <v>3680</v>
      </c>
    </row>
    <row r="28" spans="1:8" x14ac:dyDescent="0.35">
      <c r="A28" s="272" t="s">
        <v>348</v>
      </c>
      <c r="B28" s="272"/>
      <c r="C28" s="272"/>
      <c r="D28" s="272"/>
      <c r="E28" s="272"/>
      <c r="F28" s="272"/>
      <c r="G28" s="272"/>
      <c r="H28" s="272"/>
    </row>
    <row r="29" spans="1:8" ht="17.5" x14ac:dyDescent="0.45">
      <c r="A29" s="29" t="s">
        <v>239</v>
      </c>
      <c r="B29" s="269" t="s">
        <v>639</v>
      </c>
      <c r="C29" s="270"/>
      <c r="D29" s="270"/>
      <c r="E29" s="270"/>
      <c r="F29" s="270"/>
      <c r="G29" s="271"/>
      <c r="H29" s="131">
        <v>28</v>
      </c>
    </row>
    <row r="30" spans="1:8" ht="17.5" x14ac:dyDescent="0.45">
      <c r="A30" s="29" t="s">
        <v>243</v>
      </c>
      <c r="B30" s="269" t="s">
        <v>640</v>
      </c>
      <c r="C30" s="270"/>
      <c r="D30" s="270"/>
      <c r="E30" s="270"/>
      <c r="F30" s="270"/>
      <c r="G30" s="271"/>
      <c r="H30" s="131">
        <v>28</v>
      </c>
    </row>
    <row r="31" spans="1:8" ht="17.5" x14ac:dyDescent="0.45">
      <c r="A31" s="29" t="s">
        <v>247</v>
      </c>
      <c r="B31" s="269" t="s">
        <v>641</v>
      </c>
      <c r="C31" s="270"/>
      <c r="D31" s="270"/>
      <c r="E31" s="270"/>
      <c r="F31" s="270"/>
      <c r="G31" s="271"/>
      <c r="H31" s="131">
        <v>17</v>
      </c>
    </row>
    <row r="32" spans="1:8" ht="16.5" x14ac:dyDescent="0.45">
      <c r="A32" s="32" t="s">
        <v>343</v>
      </c>
      <c r="B32" s="204" t="s">
        <v>642</v>
      </c>
      <c r="C32" s="204"/>
      <c r="D32" s="204"/>
      <c r="E32" s="204"/>
      <c r="F32" s="204"/>
      <c r="G32" s="204"/>
      <c r="H32" s="41">
        <v>3680</v>
      </c>
    </row>
    <row r="33" spans="1:8" x14ac:dyDescent="0.35">
      <c r="A33" s="272" t="s">
        <v>349</v>
      </c>
      <c r="B33" s="272"/>
      <c r="C33" s="272"/>
      <c r="D33" s="272"/>
      <c r="E33" s="272"/>
      <c r="F33" s="272"/>
      <c r="G33" s="272"/>
      <c r="H33" s="272"/>
    </row>
    <row r="34" spans="1:8" ht="17.5" x14ac:dyDescent="0.45">
      <c r="A34" s="29" t="s">
        <v>239</v>
      </c>
      <c r="B34" s="269" t="s">
        <v>350</v>
      </c>
      <c r="C34" s="270"/>
      <c r="D34" s="270"/>
      <c r="E34" s="270"/>
      <c r="F34" s="270"/>
      <c r="G34" s="271"/>
      <c r="H34" s="131">
        <v>-15</v>
      </c>
    </row>
    <row r="35" spans="1:8" ht="17.5" x14ac:dyDescent="0.45">
      <c r="A35" s="29" t="s">
        <v>243</v>
      </c>
      <c r="B35" s="269" t="s">
        <v>351</v>
      </c>
      <c r="C35" s="270"/>
      <c r="D35" s="270"/>
      <c r="E35" s="270"/>
      <c r="F35" s="270"/>
      <c r="G35" s="271"/>
      <c r="H35" s="131">
        <v>18</v>
      </c>
    </row>
    <row r="36" spans="1:8" ht="17.5" x14ac:dyDescent="0.45">
      <c r="A36" s="29" t="s">
        <v>247</v>
      </c>
      <c r="B36" s="269" t="s">
        <v>352</v>
      </c>
      <c r="C36" s="270"/>
      <c r="D36" s="270"/>
      <c r="E36" s="270"/>
      <c r="F36" s="270"/>
      <c r="G36" s="271"/>
      <c r="H36" s="131">
        <v>21</v>
      </c>
    </row>
    <row r="37" spans="1:8" ht="16.5" x14ac:dyDescent="0.45">
      <c r="A37" s="32" t="s">
        <v>343</v>
      </c>
      <c r="B37" s="204" t="s">
        <v>353</v>
      </c>
      <c r="C37" s="204"/>
      <c r="D37" s="204"/>
      <c r="E37" s="204"/>
      <c r="F37" s="204"/>
      <c r="G37" s="204"/>
      <c r="H37" s="41">
        <v>3680</v>
      </c>
    </row>
    <row r="38" spans="1:8" x14ac:dyDescent="0.35">
      <c r="A38" s="272" t="s">
        <v>354</v>
      </c>
      <c r="B38" s="272"/>
      <c r="C38" s="272"/>
      <c r="D38" s="272"/>
      <c r="E38" s="272"/>
      <c r="F38" s="272"/>
      <c r="G38" s="272"/>
      <c r="H38" s="272"/>
    </row>
    <row r="39" spans="1:8" ht="17.5" x14ac:dyDescent="0.45">
      <c r="A39" s="29" t="s">
        <v>239</v>
      </c>
      <c r="B39" s="269" t="s">
        <v>355</v>
      </c>
      <c r="C39" s="270"/>
      <c r="D39" s="270"/>
      <c r="E39" s="270"/>
      <c r="F39" s="270"/>
      <c r="G39" s="271"/>
      <c r="H39" s="130">
        <v>-7</v>
      </c>
    </row>
    <row r="40" spans="1:8" ht="17.5" x14ac:dyDescent="0.45">
      <c r="A40" s="29" t="s">
        <v>243</v>
      </c>
      <c r="B40" s="269" t="s">
        <v>356</v>
      </c>
      <c r="C40" s="270"/>
      <c r="D40" s="270"/>
      <c r="E40" s="270"/>
      <c r="F40" s="270"/>
      <c r="G40" s="271"/>
      <c r="H40" s="130">
        <v>18</v>
      </c>
    </row>
    <row r="41" spans="1:8" ht="17.5" x14ac:dyDescent="0.45">
      <c r="A41" s="29" t="s">
        <v>247</v>
      </c>
      <c r="B41" s="269" t="s">
        <v>357</v>
      </c>
      <c r="C41" s="270"/>
      <c r="D41" s="270"/>
      <c r="E41" s="270"/>
      <c r="F41" s="270"/>
      <c r="G41" s="271"/>
      <c r="H41" s="130">
        <v>21</v>
      </c>
    </row>
    <row r="42" spans="1:8" ht="16.5" x14ac:dyDescent="0.45">
      <c r="A42" s="32" t="s">
        <v>343</v>
      </c>
      <c r="B42" s="204" t="s">
        <v>358</v>
      </c>
      <c r="C42" s="204"/>
      <c r="D42" s="204"/>
      <c r="E42" s="204"/>
      <c r="F42" s="204"/>
      <c r="G42" s="204"/>
      <c r="H42" s="41">
        <v>3680</v>
      </c>
    </row>
    <row r="43" spans="1:8" ht="16.5" x14ac:dyDescent="0.45">
      <c r="A43" s="289" t="s">
        <v>359</v>
      </c>
      <c r="B43" s="289"/>
      <c r="C43" s="289"/>
      <c r="D43" s="289"/>
      <c r="E43" s="289"/>
      <c r="F43" s="289"/>
      <c r="G43" s="145" t="s">
        <v>360</v>
      </c>
      <c r="H43" s="50">
        <f>ROUND(0.15*H6+0.1*H10+0.05*H14+0.05*H18+0.1*H22+0.15*H27+0.2*H32+0.1*H37+0.1*H42,0)</f>
        <v>3680</v>
      </c>
    </row>
    <row r="45" spans="1:8" ht="15" thickBot="1" x14ac:dyDescent="0.4">
      <c r="A45" s="73"/>
      <c r="B45" s="73"/>
      <c r="C45" s="73"/>
      <c r="D45" s="73"/>
      <c r="E45" s="73"/>
      <c r="F45" s="73"/>
      <c r="G45" s="73"/>
      <c r="H45" s="73"/>
    </row>
    <row r="46" spans="1:8" x14ac:dyDescent="0.35">
      <c r="A46" s="278" t="s">
        <v>137</v>
      </c>
      <c r="B46" s="279"/>
      <c r="C46" s="279"/>
      <c r="D46" s="279"/>
      <c r="E46" s="279"/>
      <c r="F46" s="279"/>
      <c r="G46" s="279"/>
      <c r="H46" s="280"/>
    </row>
    <row r="47" spans="1:8" x14ac:dyDescent="0.35">
      <c r="A47" s="92" t="s">
        <v>215</v>
      </c>
      <c r="B47" s="276" t="s">
        <v>138</v>
      </c>
      <c r="C47" s="276"/>
      <c r="D47" s="276"/>
      <c r="E47" s="276"/>
      <c r="F47" s="276"/>
      <c r="G47" s="276"/>
      <c r="H47" s="277"/>
    </row>
    <row r="48" spans="1:8" x14ac:dyDescent="0.35">
      <c r="A48" s="129" t="s">
        <v>215</v>
      </c>
      <c r="B48" s="276" t="s">
        <v>140</v>
      </c>
      <c r="C48" s="276"/>
      <c r="D48" s="276"/>
      <c r="E48" s="276"/>
      <c r="F48" s="276"/>
      <c r="G48" s="276"/>
      <c r="H48" s="277"/>
    </row>
    <row r="49" spans="1:8" ht="15" thickBot="1" x14ac:dyDescent="0.4">
      <c r="A49" s="91" t="s">
        <v>215</v>
      </c>
      <c r="B49" s="286" t="s">
        <v>234</v>
      </c>
      <c r="C49" s="287"/>
      <c r="D49" s="287"/>
      <c r="E49" s="287"/>
      <c r="F49" s="287"/>
      <c r="G49" s="287"/>
      <c r="H49" s="288"/>
    </row>
  </sheetData>
  <sheetProtection algorithmName="SHA-512" hashValue="C+Z1h7bqN2B1jU+cWBqDF/J1nT2ywlRRdtI2keXlVkHmtEc6bmRv4bcHaN0RbeityFQiyH02kvraKZYKcNkcyA==" saltValue="DtnD/va/33Na9VIUJk/0aQ==" spinCount="100000" sheet="1" objects="1" scenarios="1"/>
  <mergeCells count="47">
    <mergeCell ref="B48:H48"/>
    <mergeCell ref="B34:G34"/>
    <mergeCell ref="B39:G39"/>
    <mergeCell ref="B40:G40"/>
    <mergeCell ref="A46:H46"/>
    <mergeCell ref="B47:H47"/>
    <mergeCell ref="B36:G36"/>
    <mergeCell ref="B37:G37"/>
    <mergeCell ref="A38:H38"/>
    <mergeCell ref="B35:G35"/>
    <mergeCell ref="B31:G31"/>
    <mergeCell ref="B32:G32"/>
    <mergeCell ref="A33:H33"/>
    <mergeCell ref="B42:G42"/>
    <mergeCell ref="A43:F43"/>
    <mergeCell ref="B41:G41"/>
    <mergeCell ref="B26:G26"/>
    <mergeCell ref="B27:G27"/>
    <mergeCell ref="A28:H28"/>
    <mergeCell ref="B29:G29"/>
    <mergeCell ref="B30:G30"/>
    <mergeCell ref="B20:G20"/>
    <mergeCell ref="B21:G21"/>
    <mergeCell ref="B22:G22"/>
    <mergeCell ref="B24:G24"/>
    <mergeCell ref="B25:G25"/>
    <mergeCell ref="A15:H15"/>
    <mergeCell ref="B16:G16"/>
    <mergeCell ref="B17:G17"/>
    <mergeCell ref="B18:G18"/>
    <mergeCell ref="A19:H19"/>
    <mergeCell ref="B49:H49"/>
    <mergeCell ref="A11:H11"/>
    <mergeCell ref="B1:H1"/>
    <mergeCell ref="B2:H2"/>
    <mergeCell ref="A3:H3"/>
    <mergeCell ref="B4:G4"/>
    <mergeCell ref="B5:G5"/>
    <mergeCell ref="B6:G6"/>
    <mergeCell ref="A7:H7"/>
    <mergeCell ref="B8:G8"/>
    <mergeCell ref="B9:G9"/>
    <mergeCell ref="B10:G10"/>
    <mergeCell ref="A23:H23"/>
    <mergeCell ref="B12:G12"/>
    <mergeCell ref="B13:G13"/>
    <mergeCell ref="B14:G1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>
      <selection activeCell="K9" sqref="K9"/>
    </sheetView>
  </sheetViews>
  <sheetFormatPr defaultRowHeight="14.5" x14ac:dyDescent="0.35"/>
  <cols>
    <col min="1" max="1" width="46.453125" customWidth="1"/>
  </cols>
  <sheetData>
    <row r="1" spans="1:11" x14ac:dyDescent="0.35">
      <c r="A1" s="9" t="s">
        <v>11</v>
      </c>
      <c r="B1" s="154" t="s">
        <v>146</v>
      </c>
      <c r="C1" s="155"/>
      <c r="D1" s="155"/>
      <c r="E1" s="155"/>
      <c r="F1" s="155"/>
      <c r="G1" s="155"/>
      <c r="H1" s="155"/>
      <c r="I1" s="155"/>
      <c r="J1" s="155"/>
      <c r="K1" s="156"/>
    </row>
    <row r="2" spans="1:11" ht="17.5" x14ac:dyDescent="0.45">
      <c r="A2" s="149" t="s">
        <v>145</v>
      </c>
      <c r="B2" s="154" t="s">
        <v>361</v>
      </c>
      <c r="C2" s="155"/>
      <c r="D2" s="155"/>
      <c r="E2" s="155"/>
      <c r="F2" s="155"/>
      <c r="G2" s="155"/>
      <c r="H2" s="155"/>
      <c r="I2" s="155"/>
      <c r="J2" s="155"/>
      <c r="K2" s="156"/>
    </row>
    <row r="3" spans="1:11" ht="16.5" x14ac:dyDescent="0.45">
      <c r="A3" s="9" t="s">
        <v>362</v>
      </c>
      <c r="B3" s="290" t="s">
        <v>363</v>
      </c>
      <c r="C3" s="291"/>
      <c r="D3" s="291"/>
      <c r="E3" s="291"/>
      <c r="F3" s="291"/>
      <c r="G3" s="291"/>
      <c r="H3" s="291"/>
      <c r="I3" s="291"/>
      <c r="J3" s="292"/>
      <c r="K3" s="41">
        <v>40</v>
      </c>
    </row>
    <row r="4" spans="1:11" ht="16.5" x14ac:dyDescent="0.45">
      <c r="A4" s="9" t="s">
        <v>364</v>
      </c>
      <c r="B4" s="290" t="s">
        <v>365</v>
      </c>
      <c r="C4" s="291"/>
      <c r="D4" s="291"/>
      <c r="E4" s="291"/>
      <c r="F4" s="291"/>
      <c r="G4" s="291"/>
      <c r="H4" s="291"/>
      <c r="I4" s="291"/>
      <c r="J4" s="292"/>
      <c r="K4" s="41">
        <v>40</v>
      </c>
    </row>
    <row r="5" spans="1:11" ht="16.5" x14ac:dyDescent="0.45">
      <c r="A5" s="9" t="s">
        <v>366</v>
      </c>
      <c r="B5" s="290" t="s">
        <v>367</v>
      </c>
      <c r="C5" s="291"/>
      <c r="D5" s="291"/>
      <c r="E5" s="291"/>
      <c r="F5" s="291"/>
      <c r="G5" s="291"/>
      <c r="H5" s="291"/>
      <c r="I5" s="291"/>
      <c r="J5" s="292"/>
      <c r="K5" s="41">
        <v>40</v>
      </c>
    </row>
    <row r="6" spans="1:11" ht="16.5" x14ac:dyDescent="0.45">
      <c r="A6" s="9" t="s">
        <v>368</v>
      </c>
      <c r="B6" s="290" t="s">
        <v>369</v>
      </c>
      <c r="C6" s="291"/>
      <c r="D6" s="291"/>
      <c r="E6" s="291"/>
      <c r="F6" s="291"/>
      <c r="G6" s="291"/>
      <c r="H6" s="291"/>
      <c r="I6" s="291"/>
      <c r="J6" s="292"/>
      <c r="K6" s="41">
        <v>40</v>
      </c>
    </row>
    <row r="7" spans="1:11" ht="16.5" x14ac:dyDescent="0.45">
      <c r="A7" s="9" t="s">
        <v>370</v>
      </c>
      <c r="B7" s="290" t="s">
        <v>371</v>
      </c>
      <c r="C7" s="291"/>
      <c r="D7" s="291"/>
      <c r="E7" s="291"/>
      <c r="F7" s="291"/>
      <c r="G7" s="291"/>
      <c r="H7" s="291"/>
      <c r="I7" s="291"/>
      <c r="J7" s="292"/>
      <c r="K7" s="41">
        <v>40</v>
      </c>
    </row>
    <row r="8" spans="1:11" ht="16.5" x14ac:dyDescent="0.45">
      <c r="A8" s="9" t="s">
        <v>372</v>
      </c>
      <c r="B8" s="290" t="s">
        <v>373</v>
      </c>
      <c r="C8" s="291"/>
      <c r="D8" s="291"/>
      <c r="E8" s="291"/>
      <c r="F8" s="291"/>
      <c r="G8" s="291"/>
      <c r="H8" s="291"/>
      <c r="I8" s="291"/>
      <c r="J8" s="292"/>
      <c r="K8" s="41">
        <v>40</v>
      </c>
    </row>
    <row r="9" spans="1:11" x14ac:dyDescent="0.35">
      <c r="A9" s="154"/>
      <c r="B9" s="155"/>
      <c r="C9" s="155"/>
      <c r="D9" s="155"/>
      <c r="E9" s="155"/>
      <c r="F9" s="155"/>
      <c r="G9" s="155"/>
      <c r="H9" s="155"/>
      <c r="I9" s="155"/>
      <c r="J9" s="156"/>
      <c r="K9" s="9"/>
    </row>
    <row r="10" spans="1:11" ht="16.5" x14ac:dyDescent="0.45">
      <c r="A10" s="78" t="s">
        <v>374</v>
      </c>
      <c r="B10" s="153"/>
      <c r="C10" s="153"/>
      <c r="D10" s="153"/>
      <c r="E10" s="153"/>
      <c r="F10" s="153"/>
      <c r="G10" s="153"/>
      <c r="H10" s="153"/>
      <c r="I10" s="153"/>
      <c r="J10" s="145" t="s">
        <v>375</v>
      </c>
      <c r="K10" s="50">
        <f>ROUND(10*LOG(1/6*(SUM(10^(0.1*K3),10^(0.1*K4),10^(0.1*K5),10^(0.1*K6),10^(0.1*K7),10^(0.1*K8)))),1)</f>
        <v>40</v>
      </c>
    </row>
    <row r="12" spans="1:11" ht="15" thickBot="1" x14ac:dyDescent="0.4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</row>
    <row r="13" spans="1:11" x14ac:dyDescent="0.35">
      <c r="A13" s="293" t="s">
        <v>137</v>
      </c>
      <c r="B13" s="294"/>
      <c r="C13" s="294"/>
      <c r="D13" s="294"/>
      <c r="E13" s="294"/>
      <c r="F13" s="294"/>
      <c r="G13" s="294"/>
      <c r="H13" s="295"/>
      <c r="I13" s="73"/>
      <c r="J13" s="73"/>
      <c r="K13" s="73"/>
    </row>
    <row r="14" spans="1:11" x14ac:dyDescent="0.35">
      <c r="A14" s="59"/>
      <c r="B14" s="289" t="s">
        <v>138</v>
      </c>
      <c r="C14" s="289"/>
      <c r="D14" s="289"/>
      <c r="E14" s="289"/>
      <c r="F14" s="289"/>
      <c r="G14" s="289"/>
      <c r="H14" s="296"/>
      <c r="I14" s="73"/>
      <c r="J14" s="73"/>
      <c r="K14" s="73"/>
    </row>
    <row r="15" spans="1:11" ht="15" thickBot="1" x14ac:dyDescent="0.4">
      <c r="A15" s="61"/>
      <c r="B15" s="297" t="s">
        <v>140</v>
      </c>
      <c r="C15" s="297"/>
      <c r="D15" s="297"/>
      <c r="E15" s="297"/>
      <c r="F15" s="297"/>
      <c r="G15" s="297"/>
      <c r="H15" s="298"/>
      <c r="I15" s="73"/>
      <c r="J15" s="73"/>
      <c r="K15" s="73"/>
    </row>
    <row r="16" spans="1:11" x14ac:dyDescent="0.35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3"/>
    </row>
  </sheetData>
  <sheetProtection algorithmName="SHA-512" hashValue="XQGdF0QwxkO7NrxcAPsdeYtdCRhDGnAHrRAd/ujQXViJKmv7HZSrJ2JiV/mrbbIpfK7qaYbqOvRcdQr7cxdMZw==" saltValue="sFR+X1f8h5gPb467wAX7LQ==" spinCount="100000" sheet="1" objects="1" scenarios="1"/>
  <mergeCells count="13">
    <mergeCell ref="A13:H13"/>
    <mergeCell ref="B14:H14"/>
    <mergeCell ref="B15:H15"/>
    <mergeCell ref="B6:J6"/>
    <mergeCell ref="B7:J7"/>
    <mergeCell ref="B8:J8"/>
    <mergeCell ref="A9:J9"/>
    <mergeCell ref="B10:I10"/>
    <mergeCell ref="B5:J5"/>
    <mergeCell ref="B1:K1"/>
    <mergeCell ref="B2:K2"/>
    <mergeCell ref="B3:J3"/>
    <mergeCell ref="B4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="78" workbookViewId="0">
      <selection activeCell="O14" sqref="O14"/>
    </sheetView>
  </sheetViews>
  <sheetFormatPr defaultRowHeight="14.5" x14ac:dyDescent="0.35"/>
  <cols>
    <col min="1" max="1" width="44.81640625" bestFit="1" customWidth="1"/>
    <col min="2" max="2" width="7.81640625" bestFit="1" customWidth="1"/>
    <col min="3" max="3" width="6.26953125" bestFit="1" customWidth="1"/>
    <col min="5" max="5" width="8.08984375" bestFit="1" customWidth="1"/>
    <col min="7" max="7" width="6.7265625" bestFit="1" customWidth="1"/>
    <col min="8" max="8" width="9.1796875" bestFit="1" customWidth="1"/>
  </cols>
  <sheetData>
    <row r="1" spans="1:12" x14ac:dyDescent="0.35">
      <c r="A1" s="9" t="s">
        <v>376</v>
      </c>
      <c r="B1" s="153">
        <v>0.1</v>
      </c>
      <c r="C1" s="153"/>
      <c r="D1" s="153">
        <v>0.6</v>
      </c>
      <c r="E1" s="153"/>
      <c r="F1" s="153">
        <v>1.1000000000000001</v>
      </c>
      <c r="G1" s="153"/>
      <c r="H1" s="153"/>
      <c r="I1" s="153"/>
      <c r="J1" s="153"/>
      <c r="K1" s="153"/>
      <c r="L1" s="73"/>
    </row>
    <row r="2" spans="1:12" x14ac:dyDescent="0.35">
      <c r="A2" s="9" t="s">
        <v>11</v>
      </c>
      <c r="B2" s="153" t="s">
        <v>146</v>
      </c>
      <c r="C2" s="153"/>
      <c r="D2" s="153"/>
      <c r="E2" s="153"/>
      <c r="F2" s="153"/>
      <c r="G2" s="153"/>
      <c r="H2" s="153"/>
      <c r="I2" s="153"/>
      <c r="J2" s="153"/>
      <c r="K2" s="153"/>
      <c r="L2" s="73"/>
    </row>
    <row r="3" spans="1:12" ht="17.5" x14ac:dyDescent="0.45">
      <c r="A3" s="9" t="s">
        <v>145</v>
      </c>
      <c r="B3" s="153" t="s">
        <v>377</v>
      </c>
      <c r="C3" s="153"/>
      <c r="D3" s="153"/>
      <c r="E3" s="153"/>
      <c r="F3" s="153"/>
      <c r="G3" s="153"/>
      <c r="H3" s="153"/>
      <c r="I3" s="153"/>
      <c r="J3" s="153"/>
      <c r="K3" s="153"/>
      <c r="L3" s="73"/>
    </row>
    <row r="4" spans="1:12" ht="16.5" x14ac:dyDescent="0.45">
      <c r="A4" s="9" t="s">
        <v>378</v>
      </c>
      <c r="B4" s="299" t="s">
        <v>379</v>
      </c>
      <c r="C4" s="299"/>
      <c r="D4" s="299"/>
      <c r="E4" s="299"/>
      <c r="F4" s="299"/>
      <c r="G4" s="299"/>
      <c r="H4" s="299"/>
      <c r="I4" s="299"/>
      <c r="J4" s="299"/>
      <c r="K4" s="34">
        <v>0.3</v>
      </c>
      <c r="L4" s="73"/>
    </row>
    <row r="5" spans="1:12" ht="16.5" x14ac:dyDescent="0.45">
      <c r="A5" s="9" t="s">
        <v>380</v>
      </c>
      <c r="B5" s="34" t="s">
        <v>381</v>
      </c>
      <c r="C5" s="56">
        <v>0.05</v>
      </c>
      <c r="D5" s="34" t="s">
        <v>382</v>
      </c>
      <c r="E5" s="56">
        <v>0.05</v>
      </c>
      <c r="F5" s="34" t="s">
        <v>383</v>
      </c>
      <c r="G5" s="56">
        <v>0.05</v>
      </c>
      <c r="H5" s="34" t="s">
        <v>384</v>
      </c>
      <c r="I5" s="72">
        <f>MAX(C5,E5,G5)</f>
        <v>0.05</v>
      </c>
      <c r="J5" s="34" t="s">
        <v>385</v>
      </c>
      <c r="K5" s="57">
        <f>ROUND((($K$4-I5)/$K$4),2)</f>
        <v>0.83</v>
      </c>
      <c r="L5" s="35"/>
    </row>
    <row r="6" spans="1:12" ht="16.5" x14ac:dyDescent="0.45">
      <c r="A6" s="9" t="s">
        <v>386</v>
      </c>
      <c r="B6" s="34" t="s">
        <v>387</v>
      </c>
      <c r="C6" s="56">
        <v>0.3</v>
      </c>
      <c r="D6" s="34" t="s">
        <v>388</v>
      </c>
      <c r="E6" s="56">
        <v>0.3</v>
      </c>
      <c r="F6" s="34" t="s">
        <v>389</v>
      </c>
      <c r="G6" s="56">
        <v>0.3</v>
      </c>
      <c r="H6" s="34" t="s">
        <v>390</v>
      </c>
      <c r="I6" s="72">
        <f t="shared" ref="I6:I13" si="0">MAX(C6,E6,G6)</f>
        <v>0.3</v>
      </c>
      <c r="J6" s="34" t="s">
        <v>391</v>
      </c>
      <c r="K6" s="57">
        <f t="shared" ref="K6:K13" si="1">ROUND((($K$4-I6)/$K$4),2)</f>
        <v>0</v>
      </c>
      <c r="L6" s="35"/>
    </row>
    <row r="7" spans="1:12" ht="16.5" x14ac:dyDescent="0.45">
      <c r="A7" s="9" t="s">
        <v>392</v>
      </c>
      <c r="B7" s="34" t="s">
        <v>393</v>
      </c>
      <c r="C7" s="56">
        <v>0.3</v>
      </c>
      <c r="D7" s="34" t="s">
        <v>394</v>
      </c>
      <c r="E7" s="56">
        <v>0.3</v>
      </c>
      <c r="F7" s="34" t="s">
        <v>395</v>
      </c>
      <c r="G7" s="56">
        <v>0.3</v>
      </c>
      <c r="H7" s="34" t="s">
        <v>396</v>
      </c>
      <c r="I7" s="72">
        <f t="shared" si="0"/>
        <v>0.3</v>
      </c>
      <c r="J7" s="34" t="s">
        <v>397</v>
      </c>
      <c r="K7" s="57">
        <f t="shared" si="1"/>
        <v>0</v>
      </c>
      <c r="L7" s="35"/>
    </row>
    <row r="8" spans="1:12" ht="16.5" x14ac:dyDescent="0.45">
      <c r="A8" s="9" t="s">
        <v>398</v>
      </c>
      <c r="B8" s="34" t="s">
        <v>399</v>
      </c>
      <c r="C8" s="56">
        <v>0.3</v>
      </c>
      <c r="D8" s="34" t="s">
        <v>400</v>
      </c>
      <c r="E8" s="56">
        <v>0.3</v>
      </c>
      <c r="F8" s="34" t="s">
        <v>401</v>
      </c>
      <c r="G8" s="56">
        <v>0.3</v>
      </c>
      <c r="H8" s="34" t="s">
        <v>402</v>
      </c>
      <c r="I8" s="72">
        <f t="shared" si="0"/>
        <v>0.3</v>
      </c>
      <c r="J8" s="34" t="s">
        <v>403</v>
      </c>
      <c r="K8" s="57">
        <f t="shared" si="1"/>
        <v>0</v>
      </c>
      <c r="L8" s="35"/>
    </row>
    <row r="9" spans="1:12" ht="16.5" x14ac:dyDescent="0.45">
      <c r="A9" s="9" t="s">
        <v>404</v>
      </c>
      <c r="B9" s="34" t="s">
        <v>405</v>
      </c>
      <c r="C9" s="56">
        <v>0.3</v>
      </c>
      <c r="D9" s="34" t="s">
        <v>406</v>
      </c>
      <c r="E9" s="56">
        <v>0.3</v>
      </c>
      <c r="F9" s="34" t="s">
        <v>407</v>
      </c>
      <c r="G9" s="56">
        <v>0.3</v>
      </c>
      <c r="H9" s="34" t="s">
        <v>408</v>
      </c>
      <c r="I9" s="72">
        <f t="shared" si="0"/>
        <v>0.3</v>
      </c>
      <c r="J9" s="34" t="s">
        <v>409</v>
      </c>
      <c r="K9" s="57">
        <f t="shared" si="1"/>
        <v>0</v>
      </c>
      <c r="L9" s="35"/>
    </row>
    <row r="10" spans="1:12" ht="16.5" x14ac:dyDescent="0.45">
      <c r="A10" s="9" t="s">
        <v>410</v>
      </c>
      <c r="B10" s="34" t="s">
        <v>411</v>
      </c>
      <c r="C10" s="56">
        <v>0.3</v>
      </c>
      <c r="D10" s="34" t="s">
        <v>412</v>
      </c>
      <c r="E10" s="56">
        <v>0.3</v>
      </c>
      <c r="F10" s="34" t="s">
        <v>413</v>
      </c>
      <c r="G10" s="56">
        <v>0.3</v>
      </c>
      <c r="H10" s="34" t="s">
        <v>414</v>
      </c>
      <c r="I10" s="72">
        <f t="shared" si="0"/>
        <v>0.3</v>
      </c>
      <c r="J10" s="34" t="s">
        <v>415</v>
      </c>
      <c r="K10" s="57">
        <f t="shared" si="1"/>
        <v>0</v>
      </c>
      <c r="L10" s="35"/>
    </row>
    <row r="11" spans="1:12" ht="16.5" x14ac:dyDescent="0.45">
      <c r="A11" s="9" t="s">
        <v>416</v>
      </c>
      <c r="B11" s="34" t="s">
        <v>417</v>
      </c>
      <c r="C11" s="56">
        <v>0.3</v>
      </c>
      <c r="D11" s="34" t="s">
        <v>418</v>
      </c>
      <c r="E11" s="56">
        <v>0.3</v>
      </c>
      <c r="F11" s="34" t="s">
        <v>419</v>
      </c>
      <c r="G11" s="56">
        <v>0.3</v>
      </c>
      <c r="H11" s="34" t="s">
        <v>420</v>
      </c>
      <c r="I11" s="72">
        <f t="shared" si="0"/>
        <v>0.3</v>
      </c>
      <c r="J11" s="34" t="s">
        <v>421</v>
      </c>
      <c r="K11" s="57">
        <f t="shared" si="1"/>
        <v>0</v>
      </c>
      <c r="L11" s="35"/>
    </row>
    <row r="12" spans="1:12" ht="16.5" x14ac:dyDescent="0.45">
      <c r="A12" s="9" t="s">
        <v>422</v>
      </c>
      <c r="B12" s="34" t="s">
        <v>423</v>
      </c>
      <c r="C12" s="56">
        <v>0.3</v>
      </c>
      <c r="D12" s="34" t="s">
        <v>424</v>
      </c>
      <c r="E12" s="56">
        <v>0.3</v>
      </c>
      <c r="F12" s="34" t="s">
        <v>425</v>
      </c>
      <c r="G12" s="56">
        <v>0.3</v>
      </c>
      <c r="H12" s="34" t="s">
        <v>426</v>
      </c>
      <c r="I12" s="72">
        <f t="shared" si="0"/>
        <v>0.3</v>
      </c>
      <c r="J12" s="34" t="s">
        <v>427</v>
      </c>
      <c r="K12" s="57">
        <f t="shared" si="1"/>
        <v>0</v>
      </c>
      <c r="L12" s="35"/>
    </row>
    <row r="13" spans="1:12" ht="16.5" x14ac:dyDescent="0.45">
      <c r="A13" s="9" t="s">
        <v>428</v>
      </c>
      <c r="B13" s="34" t="s">
        <v>429</v>
      </c>
      <c r="C13" s="56">
        <v>0.3</v>
      </c>
      <c r="D13" s="34" t="s">
        <v>430</v>
      </c>
      <c r="E13" s="56">
        <v>0.3</v>
      </c>
      <c r="F13" s="34" t="s">
        <v>431</v>
      </c>
      <c r="G13" s="56">
        <v>0.3</v>
      </c>
      <c r="H13" s="34" t="s">
        <v>432</v>
      </c>
      <c r="I13" s="72">
        <f t="shared" si="0"/>
        <v>0.3</v>
      </c>
      <c r="J13" s="34" t="s">
        <v>433</v>
      </c>
      <c r="K13" s="57">
        <f t="shared" si="1"/>
        <v>0</v>
      </c>
      <c r="L13" s="35"/>
    </row>
    <row r="14" spans="1:12" ht="16.5" x14ac:dyDescent="0.45">
      <c r="A14" s="11" t="s">
        <v>434</v>
      </c>
      <c r="B14" s="204" t="s">
        <v>435</v>
      </c>
      <c r="C14" s="204"/>
      <c r="D14" s="204"/>
      <c r="E14" s="204"/>
      <c r="F14" s="204"/>
      <c r="G14" s="204"/>
      <c r="H14" s="204"/>
      <c r="I14" s="204"/>
      <c r="J14" s="204"/>
      <c r="K14" s="57">
        <f>ROUND(AVERAGE(K5:K13),2)</f>
        <v>0.09</v>
      </c>
      <c r="L14" s="73"/>
    </row>
    <row r="15" spans="1:12" x14ac:dyDescent="0.35">
      <c r="A15" s="11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73"/>
    </row>
    <row r="16" spans="1:12" x14ac:dyDescent="0.35">
      <c r="A16" s="9" t="s">
        <v>11</v>
      </c>
      <c r="B16" s="153" t="s">
        <v>146</v>
      </c>
      <c r="C16" s="153"/>
      <c r="D16" s="153"/>
      <c r="E16" s="153"/>
      <c r="F16" s="153"/>
      <c r="G16" s="153"/>
      <c r="H16" s="153"/>
      <c r="I16" s="153"/>
      <c r="J16" s="153"/>
      <c r="K16" s="153"/>
      <c r="L16" s="73"/>
    </row>
    <row r="17" spans="1:12" ht="17.5" x14ac:dyDescent="0.45">
      <c r="A17" s="9" t="s">
        <v>145</v>
      </c>
      <c r="B17" s="300" t="s">
        <v>436</v>
      </c>
      <c r="C17" s="187"/>
      <c r="D17" s="187"/>
      <c r="E17" s="187"/>
      <c r="F17" s="187"/>
      <c r="G17" s="187"/>
      <c r="H17" s="187"/>
      <c r="I17" s="187"/>
      <c r="J17" s="187"/>
      <c r="K17" s="187"/>
      <c r="L17" s="73"/>
    </row>
    <row r="18" spans="1:12" ht="16.5" x14ac:dyDescent="0.45">
      <c r="A18" s="9" t="s">
        <v>378</v>
      </c>
      <c r="B18" s="299" t="s">
        <v>379</v>
      </c>
      <c r="C18" s="299"/>
      <c r="D18" s="299"/>
      <c r="E18" s="299"/>
      <c r="F18" s="299"/>
      <c r="G18" s="299"/>
      <c r="H18" s="299"/>
      <c r="I18" s="299"/>
      <c r="J18" s="299"/>
      <c r="K18" s="34">
        <v>0.3</v>
      </c>
      <c r="L18" s="73"/>
    </row>
    <row r="19" spans="1:12" ht="16.5" x14ac:dyDescent="0.45">
      <c r="A19" s="9" t="s">
        <v>380</v>
      </c>
      <c r="B19" s="34" t="s">
        <v>437</v>
      </c>
      <c r="C19" s="56">
        <v>0.3</v>
      </c>
      <c r="D19" s="34" t="s">
        <v>438</v>
      </c>
      <c r="E19" s="56">
        <v>0.3</v>
      </c>
      <c r="F19" s="34" t="s">
        <v>439</v>
      </c>
      <c r="G19" s="56">
        <v>0.3</v>
      </c>
      <c r="H19" s="34" t="s">
        <v>440</v>
      </c>
      <c r="I19" s="114">
        <f>MAX(C19,E19,G19)</f>
        <v>0.3</v>
      </c>
      <c r="J19" s="34" t="s">
        <v>441</v>
      </c>
      <c r="K19" s="57">
        <f>ROUND((($K$4-I19)/$K$4),2)</f>
        <v>0</v>
      </c>
      <c r="L19" s="35"/>
    </row>
    <row r="20" spans="1:12" ht="16.5" x14ac:dyDescent="0.45">
      <c r="A20" s="9" t="s">
        <v>386</v>
      </c>
      <c r="B20" s="34" t="s">
        <v>442</v>
      </c>
      <c r="C20" s="56">
        <v>0.3</v>
      </c>
      <c r="D20" s="34" t="s">
        <v>443</v>
      </c>
      <c r="E20" s="56">
        <v>0.3</v>
      </c>
      <c r="F20" s="34" t="s">
        <v>444</v>
      </c>
      <c r="G20" s="56">
        <v>0.3</v>
      </c>
      <c r="H20" s="34" t="s">
        <v>445</v>
      </c>
      <c r="I20" s="114">
        <f t="shared" ref="I20:I27" si="2">MAX(C20,E20,G20)</f>
        <v>0.3</v>
      </c>
      <c r="J20" s="34" t="s">
        <v>446</v>
      </c>
      <c r="K20" s="57">
        <f t="shared" ref="K20:K27" si="3">ROUND((($K$4-I20)/$K$4),2)</f>
        <v>0</v>
      </c>
      <c r="L20" s="35"/>
    </row>
    <row r="21" spans="1:12" ht="16.5" x14ac:dyDescent="0.45">
      <c r="A21" s="9" t="s">
        <v>392</v>
      </c>
      <c r="B21" s="34" t="s">
        <v>447</v>
      </c>
      <c r="C21" s="56">
        <v>0.3</v>
      </c>
      <c r="D21" s="34" t="s">
        <v>448</v>
      </c>
      <c r="E21" s="56">
        <v>0.3</v>
      </c>
      <c r="F21" s="34" t="s">
        <v>449</v>
      </c>
      <c r="G21" s="56">
        <v>0.3</v>
      </c>
      <c r="H21" s="34" t="s">
        <v>450</v>
      </c>
      <c r="I21" s="114">
        <f t="shared" si="2"/>
        <v>0.3</v>
      </c>
      <c r="J21" s="34" t="s">
        <v>451</v>
      </c>
      <c r="K21" s="57">
        <f t="shared" si="3"/>
        <v>0</v>
      </c>
      <c r="L21" s="35"/>
    </row>
    <row r="22" spans="1:12" ht="16.5" x14ac:dyDescent="0.45">
      <c r="A22" s="9" t="s">
        <v>398</v>
      </c>
      <c r="B22" s="34" t="s">
        <v>452</v>
      </c>
      <c r="C22" s="56">
        <v>0.3</v>
      </c>
      <c r="D22" s="34" t="s">
        <v>453</v>
      </c>
      <c r="E22" s="56">
        <v>0.3</v>
      </c>
      <c r="F22" s="34" t="s">
        <v>454</v>
      </c>
      <c r="G22" s="56">
        <v>0.3</v>
      </c>
      <c r="H22" s="34" t="s">
        <v>455</v>
      </c>
      <c r="I22" s="114">
        <f t="shared" si="2"/>
        <v>0.3</v>
      </c>
      <c r="J22" s="34" t="s">
        <v>456</v>
      </c>
      <c r="K22" s="57">
        <f t="shared" si="3"/>
        <v>0</v>
      </c>
      <c r="L22" s="35"/>
    </row>
    <row r="23" spans="1:12" ht="16.5" x14ac:dyDescent="0.45">
      <c r="A23" s="9" t="s">
        <v>404</v>
      </c>
      <c r="B23" s="34" t="s">
        <v>457</v>
      </c>
      <c r="C23" s="56">
        <v>0.3</v>
      </c>
      <c r="D23" s="34" t="s">
        <v>458</v>
      </c>
      <c r="E23" s="56">
        <v>0.3</v>
      </c>
      <c r="F23" s="34" t="s">
        <v>459</v>
      </c>
      <c r="G23" s="56">
        <v>0.3</v>
      </c>
      <c r="H23" s="34" t="s">
        <v>460</v>
      </c>
      <c r="I23" s="114">
        <f t="shared" si="2"/>
        <v>0.3</v>
      </c>
      <c r="J23" s="34" t="s">
        <v>461</v>
      </c>
      <c r="K23" s="57">
        <f t="shared" si="3"/>
        <v>0</v>
      </c>
      <c r="L23" s="35"/>
    </row>
    <row r="24" spans="1:12" ht="16.5" x14ac:dyDescent="0.45">
      <c r="A24" s="9" t="s">
        <v>410</v>
      </c>
      <c r="B24" s="34" t="s">
        <v>462</v>
      </c>
      <c r="C24" s="56">
        <v>0.3</v>
      </c>
      <c r="D24" s="34" t="s">
        <v>463</v>
      </c>
      <c r="E24" s="56">
        <v>0.3</v>
      </c>
      <c r="F24" s="34" t="s">
        <v>464</v>
      </c>
      <c r="G24" s="56">
        <v>0.3</v>
      </c>
      <c r="H24" s="34" t="s">
        <v>465</v>
      </c>
      <c r="I24" s="114">
        <f t="shared" si="2"/>
        <v>0.3</v>
      </c>
      <c r="J24" s="34" t="s">
        <v>466</v>
      </c>
      <c r="K24" s="57">
        <f t="shared" si="3"/>
        <v>0</v>
      </c>
      <c r="L24" s="35"/>
    </row>
    <row r="25" spans="1:12" ht="16.5" x14ac:dyDescent="0.45">
      <c r="A25" s="9" t="s">
        <v>416</v>
      </c>
      <c r="B25" s="34" t="s">
        <v>467</v>
      </c>
      <c r="C25" s="56">
        <v>0.3</v>
      </c>
      <c r="D25" s="34" t="s">
        <v>468</v>
      </c>
      <c r="E25" s="56">
        <v>0.3</v>
      </c>
      <c r="F25" s="34" t="s">
        <v>469</v>
      </c>
      <c r="G25" s="56">
        <v>0.3</v>
      </c>
      <c r="H25" s="34" t="s">
        <v>470</v>
      </c>
      <c r="I25" s="114">
        <f t="shared" si="2"/>
        <v>0.3</v>
      </c>
      <c r="J25" s="34" t="s">
        <v>471</v>
      </c>
      <c r="K25" s="57">
        <f t="shared" si="3"/>
        <v>0</v>
      </c>
      <c r="L25" s="35"/>
    </row>
    <row r="26" spans="1:12" ht="16.5" x14ac:dyDescent="0.45">
      <c r="A26" s="9" t="s">
        <v>422</v>
      </c>
      <c r="B26" s="34" t="s">
        <v>472</v>
      </c>
      <c r="C26" s="56">
        <v>0.3</v>
      </c>
      <c r="D26" s="34" t="s">
        <v>473</v>
      </c>
      <c r="E26" s="56">
        <v>0.3</v>
      </c>
      <c r="F26" s="34" t="s">
        <v>474</v>
      </c>
      <c r="G26" s="56">
        <v>0.3</v>
      </c>
      <c r="H26" s="34" t="s">
        <v>475</v>
      </c>
      <c r="I26" s="114">
        <f t="shared" si="2"/>
        <v>0.3</v>
      </c>
      <c r="J26" s="34" t="s">
        <v>476</v>
      </c>
      <c r="K26" s="57">
        <f t="shared" si="3"/>
        <v>0</v>
      </c>
      <c r="L26" s="35"/>
    </row>
    <row r="27" spans="1:12" ht="16.5" x14ac:dyDescent="0.45">
      <c r="A27" s="9" t="s">
        <v>428</v>
      </c>
      <c r="B27" s="34" t="s">
        <v>477</v>
      </c>
      <c r="C27" s="56">
        <v>0.3</v>
      </c>
      <c r="D27" s="34" t="s">
        <v>478</v>
      </c>
      <c r="E27" s="56">
        <v>0.3</v>
      </c>
      <c r="F27" s="34" t="s">
        <v>479</v>
      </c>
      <c r="G27" s="56">
        <v>0.3</v>
      </c>
      <c r="H27" s="34" t="s">
        <v>480</v>
      </c>
      <c r="I27" s="114">
        <f t="shared" si="2"/>
        <v>0.3</v>
      </c>
      <c r="J27" s="34" t="s">
        <v>481</v>
      </c>
      <c r="K27" s="57">
        <f t="shared" si="3"/>
        <v>0</v>
      </c>
      <c r="L27" s="35"/>
    </row>
    <row r="28" spans="1:12" ht="16.5" x14ac:dyDescent="0.45">
      <c r="A28" s="11" t="s">
        <v>434</v>
      </c>
      <c r="B28" s="204" t="s">
        <v>482</v>
      </c>
      <c r="C28" s="204"/>
      <c r="D28" s="204"/>
      <c r="E28" s="204"/>
      <c r="F28" s="204"/>
      <c r="G28" s="204"/>
      <c r="H28" s="204"/>
      <c r="I28" s="204"/>
      <c r="J28" s="204"/>
      <c r="K28" s="57">
        <f>ROUND(AVERAGE(K19:K27),2)</f>
        <v>0</v>
      </c>
      <c r="L28" s="73"/>
    </row>
    <row r="29" spans="1:12" x14ac:dyDescent="0.35">
      <c r="A29" s="187"/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73"/>
    </row>
    <row r="30" spans="1:12" ht="16.5" x14ac:dyDescent="0.45">
      <c r="A30" s="9" t="s">
        <v>483</v>
      </c>
      <c r="B30" s="204" t="s">
        <v>484</v>
      </c>
      <c r="C30" s="204"/>
      <c r="D30" s="204"/>
      <c r="E30" s="204"/>
      <c r="F30" s="204"/>
      <c r="G30" s="204"/>
      <c r="H30" s="204"/>
      <c r="I30" s="204"/>
      <c r="J30" s="204"/>
      <c r="K30" s="58">
        <f>MIN(K28,K14)</f>
        <v>0</v>
      </c>
      <c r="L30" s="73"/>
    </row>
    <row r="32" spans="1:12" ht="15" thickBot="1" x14ac:dyDescent="0.4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</row>
    <row r="33" spans="1:8" x14ac:dyDescent="0.35">
      <c r="A33" s="293" t="s">
        <v>137</v>
      </c>
      <c r="B33" s="294"/>
      <c r="C33" s="294"/>
      <c r="D33" s="294"/>
      <c r="E33" s="294"/>
      <c r="F33" s="294"/>
      <c r="G33" s="294"/>
      <c r="H33" s="295"/>
    </row>
    <row r="34" spans="1:8" x14ac:dyDescent="0.35">
      <c r="A34" s="59"/>
      <c r="B34" s="289" t="s">
        <v>138</v>
      </c>
      <c r="C34" s="289"/>
      <c r="D34" s="289"/>
      <c r="E34" s="289"/>
      <c r="F34" s="289"/>
      <c r="G34" s="289"/>
      <c r="H34" s="296"/>
    </row>
    <row r="35" spans="1:8" x14ac:dyDescent="0.35">
      <c r="A35" s="60"/>
      <c r="B35" s="289" t="s">
        <v>139</v>
      </c>
      <c r="C35" s="289"/>
      <c r="D35" s="289"/>
      <c r="E35" s="289"/>
      <c r="F35" s="289"/>
      <c r="G35" s="289"/>
      <c r="H35" s="296"/>
    </row>
    <row r="36" spans="1:8" ht="15" thickBot="1" x14ac:dyDescent="0.4">
      <c r="A36" s="61"/>
      <c r="B36" s="297" t="s">
        <v>140</v>
      </c>
      <c r="C36" s="297"/>
      <c r="D36" s="297"/>
      <c r="E36" s="297"/>
      <c r="F36" s="297"/>
      <c r="G36" s="297"/>
      <c r="H36" s="298"/>
    </row>
  </sheetData>
  <sheetProtection algorithmName="SHA-512" hashValue="pat0AKqQdzXNSNhoTKwB1QDG/HOQO2n/PnwL7gPuoFHRj55ueTayBvMw59XtcC5bRWNBFlT48C8KwMY+YyQZMQ==" saltValue="4l/MpPfHAU+pNmffcRapMg==" spinCount="100000" sheet="1" objects="1" scenarios="1"/>
  <mergeCells count="19">
    <mergeCell ref="A33:H33"/>
    <mergeCell ref="B34:H34"/>
    <mergeCell ref="B35:H35"/>
    <mergeCell ref="B36:H36"/>
    <mergeCell ref="B28:J28"/>
    <mergeCell ref="A29:K29"/>
    <mergeCell ref="B30:J30"/>
    <mergeCell ref="B18:J18"/>
    <mergeCell ref="B3:K3"/>
    <mergeCell ref="B1:C1"/>
    <mergeCell ref="D1:E1"/>
    <mergeCell ref="F1:G1"/>
    <mergeCell ref="H1:K1"/>
    <mergeCell ref="B2:K2"/>
    <mergeCell ref="B4:J4"/>
    <mergeCell ref="B14:J14"/>
    <mergeCell ref="B15:K15"/>
    <mergeCell ref="B16:K16"/>
    <mergeCell ref="B17:K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5608E5E85107D4FA64000D904CADE49" ma:contentTypeVersion="6" ma:contentTypeDescription="Utwórz nowy dokument." ma:contentTypeScope="" ma:versionID="473017ff8efe82d45b99b7eb84a1f1c0">
  <xsd:schema xmlns:xsd="http://www.w3.org/2001/XMLSchema" xmlns:xs="http://www.w3.org/2001/XMLSchema" xmlns:p="http://schemas.microsoft.com/office/2006/metadata/properties" xmlns:ns2="9b0de49b-9370-42ea-a309-482d868cf0f5" xmlns:ns3="c44c9f75-175c-49f0-a1bf-c4137ab11c33" targetNamespace="http://schemas.microsoft.com/office/2006/metadata/properties" ma:root="true" ma:fieldsID="5c75076e7b22064d383df2c0dd08dc5e" ns2:_="" ns3:_="">
    <xsd:import namespace="9b0de49b-9370-42ea-a309-482d868cf0f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0de49b-9370-42ea-a309-482d868cf0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A89B07-69B4-4C0A-8737-DF7AE75E4C8E}">
  <ds:schemaRefs>
    <ds:schemaRef ds:uri="http://www.w3.org/XML/1998/namespace"/>
    <ds:schemaRef ds:uri="c44c9f75-175c-49f0-a1bf-c4137ab11c33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9b0de49b-9370-42ea-a309-482d868cf0f5"/>
  </ds:schemaRefs>
</ds:datastoreItem>
</file>

<file path=customXml/itemProps2.xml><?xml version="1.0" encoding="utf-8"?>
<ds:datastoreItem xmlns:ds="http://schemas.openxmlformats.org/officeDocument/2006/customXml" ds:itemID="{F68ACF23-5BAD-4967-A69B-4AB8B962C1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0de49b-9370-42ea-a309-482d868cf0f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BC27D0-8038-49AC-A5B0-65D3F253C6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Program Praca Profil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Zuzanna Biernacka</dc:creator>
  <cp:keywords/>
  <dc:description/>
  <cp:lastModifiedBy>Zuzanna Biernacka</cp:lastModifiedBy>
  <cp:revision/>
  <dcterms:created xsi:type="dcterms:W3CDTF">2021-05-21T08:20:11Z</dcterms:created>
  <dcterms:modified xsi:type="dcterms:W3CDTF">2021-07-06T09:39:16Z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0x01010015608E5E85107D4FA64000D904CADE49</vt:lpwstr>
  </property>
</Properties>
</file>